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Z:\◎郷遊舎\"/>
    </mc:Choice>
  </mc:AlternateContent>
  <bookViews>
    <workbookView xWindow="0" yWindow="0" windowWidth="28800" windowHeight="13200" xr2:uid="{00000000-000D-0000-FFFF-FFFF00000000}"/>
  </bookViews>
  <sheets>
    <sheet name="入力" sheetId="1" r:id="rId1"/>
    <sheet name="Data" sheetId="5" r:id="rId2"/>
  </sheets>
  <calcPr calcId="162913"/>
</workbook>
</file>

<file path=xl/calcChain.xml><?xml version="1.0" encoding="utf-8"?>
<calcChain xmlns="http://schemas.openxmlformats.org/spreadsheetml/2006/main">
  <c r="H19" i="1" l="1"/>
  <c r="N7" i="1"/>
  <c r="L7" i="1"/>
  <c r="J7" i="1"/>
  <c r="L14" i="1"/>
  <c r="H18" i="1" l="1"/>
  <c r="L11" i="1" l="1"/>
  <c r="B24" i="1" l="1"/>
  <c r="B23" i="1"/>
  <c r="N30" i="1" l="1"/>
  <c r="N32" i="1" s="1"/>
  <c r="B25" i="1"/>
  <c r="L23" i="1"/>
  <c r="L25" i="1" s="1"/>
  <c r="H23" i="1"/>
  <c r="H25" i="1" s="1"/>
  <c r="F23" i="1"/>
  <c r="D30" i="1"/>
  <c r="H30" i="1"/>
  <c r="H32" i="1" s="1"/>
  <c r="L30" i="1"/>
  <c r="L32" i="1" s="1"/>
  <c r="N23" i="1"/>
  <c r="D23" i="1"/>
  <c r="J23" i="1"/>
  <c r="J25" i="1" s="1"/>
  <c r="B30" i="1"/>
  <c r="F30" i="1"/>
  <c r="F32" i="1" s="1"/>
  <c r="J30" i="1"/>
  <c r="J32" i="1" s="1"/>
  <c r="N31" i="1"/>
  <c r="F24" i="1" l="1"/>
  <c r="B26" i="1"/>
  <c r="N22" i="1"/>
  <c r="J31" i="1"/>
  <c r="D25" i="1"/>
  <c r="D24" i="1"/>
  <c r="D26" i="1" s="1"/>
  <c r="N25" i="1"/>
  <c r="N24" i="1"/>
  <c r="F25" i="1"/>
  <c r="B32" i="1"/>
  <c r="D32" i="1"/>
  <c r="B31" i="1"/>
  <c r="L24" i="1"/>
  <c r="J29" i="1"/>
  <c r="B29" i="1"/>
  <c r="F29" i="1"/>
  <c r="N29" i="1"/>
  <c r="L22" i="1"/>
  <c r="L29" i="1"/>
  <c r="F22" i="1"/>
  <c r="H31" i="1"/>
  <c r="D29" i="1"/>
  <c r="H24" i="1"/>
  <c r="D31" i="1"/>
  <c r="L31" i="1"/>
  <c r="J22" i="1"/>
  <c r="H22" i="1"/>
  <c r="H29" i="1"/>
  <c r="J24" i="1"/>
  <c r="F31" i="1"/>
  <c r="D22" i="1"/>
  <c r="H26" i="1" l="1"/>
  <c r="H27" i="1" s="1"/>
  <c r="L33" i="1"/>
  <c r="L34" i="1" s="1"/>
  <c r="H33" i="1"/>
  <c r="H34" i="1" s="1"/>
  <c r="L26" i="1"/>
  <c r="L27" i="1" s="1"/>
  <c r="D33" i="1"/>
  <c r="D34" i="1" s="1"/>
  <c r="F33" i="1"/>
  <c r="F34" i="1" s="1"/>
  <c r="J33" i="1"/>
  <c r="J34" i="1" s="1"/>
  <c r="N33" i="1"/>
  <c r="N34" i="1" s="1"/>
  <c r="B33" i="1"/>
  <c r="B34" i="1" s="1"/>
  <c r="N26" i="1"/>
  <c r="J26" i="1"/>
  <c r="J27" i="1" s="1"/>
  <c r="F26" i="1"/>
  <c r="F27" i="1" s="1"/>
  <c r="D27" i="1"/>
  <c r="B27" i="1"/>
  <c r="N27" i="1" l="1"/>
  <c r="L9" i="1" s="1"/>
  <c r="L13" i="1" l="1"/>
  <c r="L15" i="1" l="1"/>
  <c r="N18" i="1" s="1"/>
</calcChain>
</file>

<file path=xl/sharedStrings.xml><?xml version="1.0" encoding="utf-8"?>
<sst xmlns="http://schemas.openxmlformats.org/spreadsheetml/2006/main" count="69" uniqueCount="56">
  <si>
    <t>車種</t>
    <rPh sb="0" eb="2">
      <t>シャシュ</t>
    </rPh>
    <phoneticPr fontId="2"/>
  </si>
  <si>
    <t>車名</t>
    <rPh sb="0" eb="2">
      <t>シャメイ</t>
    </rPh>
    <phoneticPr fontId="2"/>
  </si>
  <si>
    <t>平日</t>
    <rPh sb="0" eb="2">
      <t>ヘイジツ</t>
    </rPh>
    <phoneticPr fontId="2"/>
  </si>
  <si>
    <t>土日祝</t>
    <rPh sb="0" eb="2">
      <t>ドニチ</t>
    </rPh>
    <rPh sb="2" eb="3">
      <t>シュク</t>
    </rPh>
    <phoneticPr fontId="2"/>
  </si>
  <si>
    <t>ハイ</t>
    <phoneticPr fontId="2"/>
  </si>
  <si>
    <t>H</t>
    <phoneticPr fontId="2"/>
  </si>
  <si>
    <t>J</t>
    <phoneticPr fontId="2"/>
  </si>
  <si>
    <t>リラックスキャビン</t>
    <phoneticPr fontId="2"/>
  </si>
  <si>
    <t>レオバンクス</t>
    <phoneticPr fontId="2"/>
  </si>
  <si>
    <t>出発日</t>
    <rPh sb="0" eb="2">
      <t>シュッパツ</t>
    </rPh>
    <rPh sb="2" eb="3">
      <t>ビ</t>
    </rPh>
    <phoneticPr fontId="2"/>
  </si>
  <si>
    <t>帰着日</t>
    <rPh sb="0" eb="2">
      <t>キチャク</t>
    </rPh>
    <rPh sb="2" eb="3">
      <t>ビ</t>
    </rPh>
    <phoneticPr fontId="2"/>
  </si>
  <si>
    <t>日付</t>
    <rPh sb="0" eb="2">
      <t>ヒヅケ</t>
    </rPh>
    <phoneticPr fontId="2"/>
  </si>
  <si>
    <t>時刻</t>
    <rPh sb="0" eb="2">
      <t>ジコク</t>
    </rPh>
    <phoneticPr fontId="2"/>
  </si>
  <si>
    <t>免責</t>
    <rPh sb="0" eb="2">
      <t>メンセキ</t>
    </rPh>
    <phoneticPr fontId="2"/>
  </si>
  <si>
    <t>クーポン</t>
    <phoneticPr fontId="2"/>
  </si>
  <si>
    <t>日程</t>
    <rPh sb="0" eb="2">
      <t>ニッテイ</t>
    </rPh>
    <phoneticPr fontId="2"/>
  </si>
  <si>
    <t>ハイシーズン</t>
    <phoneticPr fontId="2"/>
  </si>
  <si>
    <t>土日祝</t>
    <rPh sb="0" eb="1">
      <t>ド</t>
    </rPh>
    <rPh sb="1" eb="2">
      <t>ニチ</t>
    </rPh>
    <rPh sb="2" eb="3">
      <t>シュク</t>
    </rPh>
    <phoneticPr fontId="2"/>
  </si>
  <si>
    <t>日付</t>
    <rPh sb="0" eb="2">
      <t>ヒヅケ</t>
    </rPh>
    <phoneticPr fontId="2"/>
  </si>
  <si>
    <t>時刻</t>
    <rPh sb="0" eb="2">
      <t>ジコク</t>
    </rPh>
    <phoneticPr fontId="2"/>
  </si>
  <si>
    <t>区分</t>
    <rPh sb="0" eb="2">
      <t>クブン</t>
    </rPh>
    <phoneticPr fontId="2"/>
  </si>
  <si>
    <t>季節</t>
    <rPh sb="0" eb="2">
      <t>キセツ</t>
    </rPh>
    <phoneticPr fontId="2"/>
  </si>
  <si>
    <t>金額</t>
    <rPh sb="0" eb="2">
      <t>キンガク</t>
    </rPh>
    <phoneticPr fontId="2"/>
  </si>
  <si>
    <t>出発時刻</t>
    <rPh sb="0" eb="2">
      <t>シュッパツ</t>
    </rPh>
    <rPh sb="2" eb="4">
      <t>ジコク</t>
    </rPh>
    <phoneticPr fontId="2"/>
  </si>
  <si>
    <t>時</t>
    <rPh sb="0" eb="1">
      <t>ジ</t>
    </rPh>
    <phoneticPr fontId="2"/>
  </si>
  <si>
    <t>到着時刻</t>
    <rPh sb="0" eb="2">
      <t>トウチャク</t>
    </rPh>
    <rPh sb="2" eb="4">
      <t>ジコク</t>
    </rPh>
    <phoneticPr fontId="2"/>
  </si>
  <si>
    <t>レンタカー代</t>
    <rPh sb="5" eb="6">
      <t>ダイ</t>
    </rPh>
    <phoneticPr fontId="2"/>
  </si>
  <si>
    <t>レンタル
キャンプ用品</t>
    <rPh sb="9" eb="11">
      <t>ヨウヒン</t>
    </rPh>
    <phoneticPr fontId="2"/>
  </si>
  <si>
    <t>消費税</t>
    <rPh sb="0" eb="3">
      <t>ショウヒゼイ</t>
    </rPh>
    <phoneticPr fontId="2"/>
  </si>
  <si>
    <t>クーポン</t>
    <phoneticPr fontId="2"/>
  </si>
  <si>
    <t>合計</t>
    <rPh sb="0" eb="2">
      <t>ゴウケイ</t>
    </rPh>
    <phoneticPr fontId="2"/>
  </si>
  <si>
    <t>する</t>
  </si>
  <si>
    <t>する</t>
    <phoneticPr fontId="2"/>
  </si>
  <si>
    <t>しない</t>
    <phoneticPr fontId="2"/>
  </si>
  <si>
    <t>免責</t>
    <rPh sb="0" eb="2">
      <t>メンセキ</t>
    </rPh>
    <phoneticPr fontId="2"/>
  </si>
  <si>
    <t>2000円引き</t>
    <rPh sb="4" eb="5">
      <t>エン</t>
    </rPh>
    <rPh sb="5" eb="6">
      <t>ヒ</t>
    </rPh>
    <phoneticPr fontId="2"/>
  </si>
  <si>
    <t>4000円引き</t>
    <rPh sb="4" eb="5">
      <t>エン</t>
    </rPh>
    <rPh sb="5" eb="6">
      <t>ヒ</t>
    </rPh>
    <phoneticPr fontId="2"/>
  </si>
  <si>
    <t>使用しない</t>
    <rPh sb="0" eb="2">
      <t>シヨウ</t>
    </rPh>
    <phoneticPr fontId="2"/>
  </si>
  <si>
    <r>
      <t>免責代</t>
    </r>
    <r>
      <rPr>
        <sz val="10"/>
        <color theme="1"/>
        <rFont val="ＭＳ Ｐゴシック"/>
        <family val="3"/>
        <charset val="128"/>
        <scheme val="minor"/>
      </rPr>
      <t>(税込)</t>
    </r>
    <rPh sb="0" eb="2">
      <t>メンセキ</t>
    </rPh>
    <rPh sb="2" eb="3">
      <t>ダイ</t>
    </rPh>
    <rPh sb="4" eb="6">
      <t>ゼイコ</t>
    </rPh>
    <phoneticPr fontId="2"/>
  </si>
  <si>
    <t>選択</t>
    <rPh sb="0" eb="2">
      <t>センタク</t>
    </rPh>
    <phoneticPr fontId="2"/>
  </si>
  <si>
    <t>車種を選択</t>
    <rPh sb="0" eb="2">
      <t>シャシュ</t>
    </rPh>
    <rPh sb="3" eb="5">
      <t>センタク</t>
    </rPh>
    <phoneticPr fontId="2"/>
  </si>
  <si>
    <t>日付を選択</t>
    <rPh sb="0" eb="2">
      <t>ヒヅケ</t>
    </rPh>
    <rPh sb="3" eb="5">
      <t>センタク</t>
    </rPh>
    <phoneticPr fontId="2"/>
  </si>
  <si>
    <t>割引合計</t>
    <rPh sb="0" eb="2">
      <t>ワリビキ</t>
    </rPh>
    <rPh sb="2" eb="4">
      <t>ゴウケイ</t>
    </rPh>
    <phoneticPr fontId="2"/>
  </si>
  <si>
    <t>参加人数</t>
    <rPh sb="0" eb="2">
      <t>サンカ</t>
    </rPh>
    <rPh sb="2" eb="4">
      <t>ニンズウ</t>
    </rPh>
    <phoneticPr fontId="2"/>
  </si>
  <si>
    <t>小学生以下</t>
    <rPh sb="0" eb="3">
      <t>ショウガクセイ</t>
    </rPh>
    <rPh sb="3" eb="5">
      <t>イカ</t>
    </rPh>
    <phoneticPr fontId="2"/>
  </si>
  <si>
    <t>大人</t>
    <rPh sb="0" eb="2">
      <t>オトナ</t>
    </rPh>
    <phoneticPr fontId="2"/>
  </si>
  <si>
    <t>人</t>
    <rPh sb="0" eb="1">
      <t>ニン</t>
    </rPh>
    <phoneticPr fontId="2"/>
  </si>
  <si>
    <t>リラックスキャビンの乗車定員は5名、就寝定員は大人4名、推奨定員は大人2名+子供2名です。</t>
    <rPh sb="10" eb="12">
      <t>ジョウシャ</t>
    </rPh>
    <rPh sb="12" eb="14">
      <t>テイイン</t>
    </rPh>
    <rPh sb="16" eb="17">
      <t>メイ</t>
    </rPh>
    <rPh sb="18" eb="20">
      <t>シュウシン</t>
    </rPh>
    <rPh sb="20" eb="22">
      <t>テイイン</t>
    </rPh>
    <rPh sb="23" eb="25">
      <t>オトナ</t>
    </rPh>
    <rPh sb="26" eb="27">
      <t>メイ</t>
    </rPh>
    <rPh sb="28" eb="30">
      <t>スイショウ</t>
    </rPh>
    <rPh sb="30" eb="32">
      <t>テイイン</t>
    </rPh>
    <rPh sb="33" eb="35">
      <t>オトナ</t>
    </rPh>
    <rPh sb="36" eb="37">
      <t>メイ</t>
    </rPh>
    <rPh sb="38" eb="40">
      <t>コドモ</t>
    </rPh>
    <rPh sb="41" eb="42">
      <t>メイ</t>
    </rPh>
    <phoneticPr fontId="2"/>
  </si>
  <si>
    <t>レオバンクスの乗車定員は7名、就寝定員は大人7名、推奨定員は大人5名もしくは大人4名+子供2名です。</t>
    <rPh sb="7" eb="9">
      <t>ジョウシャ</t>
    </rPh>
    <rPh sb="9" eb="11">
      <t>テイイン</t>
    </rPh>
    <rPh sb="13" eb="14">
      <t>メイ</t>
    </rPh>
    <rPh sb="15" eb="17">
      <t>シュウシン</t>
    </rPh>
    <rPh sb="17" eb="19">
      <t>テイイン</t>
    </rPh>
    <rPh sb="20" eb="22">
      <t>オトナ</t>
    </rPh>
    <rPh sb="23" eb="24">
      <t>メイ</t>
    </rPh>
    <rPh sb="25" eb="27">
      <t>スイショウ</t>
    </rPh>
    <rPh sb="27" eb="29">
      <t>テイイン</t>
    </rPh>
    <rPh sb="30" eb="32">
      <t>オトナ</t>
    </rPh>
    <rPh sb="33" eb="34">
      <t>メイ</t>
    </rPh>
    <rPh sb="38" eb="40">
      <t>オトナ</t>
    </rPh>
    <rPh sb="41" eb="42">
      <t>メイ</t>
    </rPh>
    <rPh sb="43" eb="45">
      <t>コドモ</t>
    </rPh>
    <rPh sb="46" eb="47">
      <t>メイ</t>
    </rPh>
    <phoneticPr fontId="2"/>
  </si>
  <si>
    <t>人数</t>
    <rPh sb="0" eb="2">
      <t>ニンズウ</t>
    </rPh>
    <phoneticPr fontId="2"/>
  </si>
  <si>
    <t>A</t>
    <phoneticPr fontId="2"/>
  </si>
  <si>
    <t>カレンダー</t>
    <phoneticPr fontId="2"/>
  </si>
  <si>
    <t>大人ひとり換算の1日あたりの参考コスト</t>
    <rPh sb="0" eb="2">
      <t>オトナ</t>
    </rPh>
    <rPh sb="5" eb="7">
      <t>カンサン</t>
    </rPh>
    <rPh sb="9" eb="10">
      <t>ニチ</t>
    </rPh>
    <rPh sb="14" eb="16">
      <t>サンコウ</t>
    </rPh>
    <phoneticPr fontId="2"/>
  </si>
  <si>
    <t>レオバンクス</t>
  </si>
  <si>
    <r>
      <t xml:space="preserve">ハーフ料金は、当日を含めて2泊以上お借り上げのお客様を対象に、当日の15時以降の貸出について半額とさせて頂いてます。
以下の7つの白いセル部分をクリックすると、プルダウンメニューが表示されますので、そこから適切な項目を選んで下さい。⑧だけは直接入力です。
</t>
    </r>
    <r>
      <rPr>
        <sz val="20"/>
        <color theme="1"/>
        <rFont val="ＭＳ Ｐゴシック"/>
        <family val="3"/>
        <charset val="128"/>
        <scheme val="minor"/>
      </rPr>
      <t>①希望車種　
②出発予定日　
③出発予定時刻　
④帰着予定日　
⑤帰着予定時刻　
⑥免責保険に加入するか否か　
⑦クーポン券を使用するか否か　
⑧レンタルキャンプ用品(金額手入力)</t>
    </r>
    <r>
      <rPr>
        <sz val="11"/>
        <color theme="1"/>
        <rFont val="ＭＳ Ｐゴシック"/>
        <family val="2"/>
        <charset val="128"/>
        <scheme val="minor"/>
      </rPr>
      <t xml:space="preserve">
本簡易計算機で平成29年7月1日から平成30年3月31日までの期間の計算が出来ます。
但し、計算は最大で14日間までです。15日以上連続でお借上げのお客様は、直接ご相談下さい。
また、参加人数を入力しますと、このご旅行での大人ひとり換算の一泊あたりのコストも計算できます。
ご旅行の参考にして下さいませ。</t>
    </r>
    <rPh sb="3" eb="5">
      <t>リョウキン</t>
    </rPh>
    <rPh sb="7" eb="9">
      <t>トウジツ</t>
    </rPh>
    <rPh sb="10" eb="11">
      <t>フク</t>
    </rPh>
    <rPh sb="14" eb="15">
      <t>ハク</t>
    </rPh>
    <rPh sb="15" eb="17">
      <t>イジョウ</t>
    </rPh>
    <rPh sb="18" eb="19">
      <t>カ</t>
    </rPh>
    <rPh sb="20" eb="21">
      <t>ア</t>
    </rPh>
    <rPh sb="24" eb="26">
      <t>キャクサマ</t>
    </rPh>
    <rPh sb="27" eb="29">
      <t>タイショウ</t>
    </rPh>
    <rPh sb="31" eb="33">
      <t>トウジツ</t>
    </rPh>
    <rPh sb="36" eb="37">
      <t>ジ</t>
    </rPh>
    <rPh sb="37" eb="39">
      <t>イコウ</t>
    </rPh>
    <rPh sb="40" eb="42">
      <t>カシダシ</t>
    </rPh>
    <rPh sb="46" eb="48">
      <t>ハンガク</t>
    </rPh>
    <rPh sb="52" eb="53">
      <t>イタダ</t>
    </rPh>
    <rPh sb="59" eb="61">
      <t>イカ</t>
    </rPh>
    <rPh sb="65" eb="66">
      <t>シロ</t>
    </rPh>
    <rPh sb="69" eb="71">
      <t>ブブン</t>
    </rPh>
    <rPh sb="90" eb="92">
      <t>ヒョウジ</t>
    </rPh>
    <rPh sb="103" eb="105">
      <t>テキセツ</t>
    </rPh>
    <rPh sb="106" eb="108">
      <t>コウモク</t>
    </rPh>
    <rPh sb="109" eb="110">
      <t>エラ</t>
    </rPh>
    <rPh sb="112" eb="113">
      <t>クダ</t>
    </rPh>
    <rPh sb="120" eb="122">
      <t>チョクセツ</t>
    </rPh>
    <rPh sb="122" eb="124">
      <t>ニュウリョク</t>
    </rPh>
    <rPh sb="129" eb="131">
      <t>キボウ</t>
    </rPh>
    <rPh sb="131" eb="133">
      <t>シャシュ</t>
    </rPh>
    <rPh sb="136" eb="138">
      <t>シュッパツ</t>
    </rPh>
    <rPh sb="138" eb="140">
      <t>ヨテイ</t>
    </rPh>
    <rPh sb="140" eb="141">
      <t>ヒ</t>
    </rPh>
    <rPh sb="144" eb="146">
      <t>シュッパツ</t>
    </rPh>
    <rPh sb="146" eb="148">
      <t>ヨテイ</t>
    </rPh>
    <rPh sb="148" eb="150">
      <t>ジコク</t>
    </rPh>
    <rPh sb="153" eb="155">
      <t>キチャク</t>
    </rPh>
    <rPh sb="155" eb="157">
      <t>ヨテイ</t>
    </rPh>
    <rPh sb="157" eb="158">
      <t>ヒ</t>
    </rPh>
    <rPh sb="161" eb="163">
      <t>キチャク</t>
    </rPh>
    <rPh sb="163" eb="165">
      <t>ヨテイ</t>
    </rPh>
    <rPh sb="165" eb="167">
      <t>ジコク</t>
    </rPh>
    <rPh sb="220" eb="221">
      <t>ホン</t>
    </rPh>
    <rPh sb="221" eb="223">
      <t>カンイ</t>
    </rPh>
    <rPh sb="223" eb="226">
      <t>ケイサンキ</t>
    </rPh>
    <rPh sb="227" eb="229">
      <t>ヘイセイ</t>
    </rPh>
    <rPh sb="231" eb="232">
      <t>ネン</t>
    </rPh>
    <rPh sb="233" eb="234">
      <t>ゲツ</t>
    </rPh>
    <rPh sb="235" eb="236">
      <t>ニチ</t>
    </rPh>
    <rPh sb="238" eb="240">
      <t>ヘイセイ</t>
    </rPh>
    <rPh sb="242" eb="243">
      <t>ネン</t>
    </rPh>
    <rPh sb="244" eb="245">
      <t>ゲツ</t>
    </rPh>
    <rPh sb="247" eb="248">
      <t>ニチ</t>
    </rPh>
    <rPh sb="251" eb="253">
      <t>キカン</t>
    </rPh>
    <rPh sb="254" eb="256">
      <t>ケイサン</t>
    </rPh>
    <rPh sb="257" eb="259">
      <t>デキ</t>
    </rPh>
    <rPh sb="263" eb="264">
      <t>タダ</t>
    </rPh>
    <rPh sb="266" eb="268">
      <t>ケイサン</t>
    </rPh>
    <rPh sb="269" eb="271">
      <t>サイダイ</t>
    </rPh>
    <rPh sb="274" eb="275">
      <t>ニチ</t>
    </rPh>
    <rPh sb="275" eb="276">
      <t>マ</t>
    </rPh>
    <rPh sb="283" eb="284">
      <t>ニチ</t>
    </rPh>
    <rPh sb="284" eb="286">
      <t>イジョウ</t>
    </rPh>
    <rPh sb="286" eb="288">
      <t>レンゾク</t>
    </rPh>
    <rPh sb="290" eb="292">
      <t>カリア</t>
    </rPh>
    <rPh sb="295" eb="296">
      <t>キャク</t>
    </rPh>
    <rPh sb="296" eb="297">
      <t>サマ</t>
    </rPh>
    <rPh sb="299" eb="301">
      <t>チョクセツ</t>
    </rPh>
    <rPh sb="302" eb="304">
      <t>ソウダン</t>
    </rPh>
    <rPh sb="304" eb="305">
      <t>クダ</t>
    </rPh>
    <rPh sb="312" eb="314">
      <t>サンカ</t>
    </rPh>
    <rPh sb="314" eb="316">
      <t>ニンズウ</t>
    </rPh>
    <rPh sb="317" eb="319">
      <t>ニュウリョク</t>
    </rPh>
    <rPh sb="327" eb="329">
      <t>リョコウ</t>
    </rPh>
    <rPh sb="331" eb="333">
      <t>オトナ</t>
    </rPh>
    <rPh sb="336" eb="338">
      <t>カンサン</t>
    </rPh>
    <rPh sb="339" eb="341">
      <t>イッパク</t>
    </rPh>
    <rPh sb="349" eb="351">
      <t>ケイサン</t>
    </rPh>
    <rPh sb="358" eb="360">
      <t>リョコウ</t>
    </rPh>
    <rPh sb="361" eb="363">
      <t>サンコウ</t>
    </rPh>
    <rPh sb="366" eb="367">
      <t>クダ</t>
    </rPh>
    <phoneticPr fontId="2"/>
  </si>
  <si>
    <t>郷遊舎　レンタル代金簡易計算機 ver2.33</t>
    <rPh sb="0" eb="1">
      <t>サト</t>
    </rPh>
    <rPh sb="1" eb="2">
      <t>アソ</t>
    </rPh>
    <rPh sb="2" eb="3">
      <t>シャ</t>
    </rPh>
    <rPh sb="8" eb="10">
      <t>ダイキン</t>
    </rPh>
    <rPh sb="10" eb="12">
      <t>カンイ</t>
    </rPh>
    <rPh sb="12" eb="15">
      <t>ケイサンキ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</si>
</sst>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m/d\ \(aaa\)"/>
    <numFmt numFmtId="177" formatCode="&quot;¥&quot;#,##0_);[Red]\(&quot;¥&quot;#,##0\)"/>
  </numFmts>
  <fonts count="2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00B050"/>
      <name val="ＭＳ Ｐゴシック"/>
      <family val="2"/>
      <charset val="128"/>
      <scheme val="minor"/>
    </font>
    <font>
      <sz val="11"/>
      <name val="ＭＳ Ｐゴシック"/>
      <family val="2"/>
      <charset val="128"/>
      <scheme val="minor"/>
    </font>
    <font>
      <sz val="11"/>
      <name val="ＭＳ Ｐゴシック"/>
      <family val="3"/>
      <charset val="128"/>
      <scheme val="minor"/>
    </font>
    <font>
      <sz val="24"/>
      <color theme="1"/>
      <name val="ＭＳ Ｐゴシック"/>
      <family val="2"/>
      <charset val="128"/>
      <scheme val="minor"/>
    </font>
    <font>
      <sz val="11"/>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36"/>
      <color theme="1"/>
      <name val="ＭＳ Ｐゴシック"/>
      <family val="2"/>
      <charset val="128"/>
      <scheme val="minor"/>
    </font>
    <font>
      <sz val="12"/>
      <color rgb="FFFF0000"/>
      <name val="ＭＳ Ｐゴシック"/>
      <family val="2"/>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1" fillId="0" borderId="0" xfId="0" applyFont="1" applyBorder="1">
      <alignment vertical="center"/>
    </xf>
    <xf numFmtId="0" fontId="0" fillId="0" borderId="0" xfId="0" applyBorder="1">
      <alignment vertical="center"/>
    </xf>
    <xf numFmtId="0" fontId="3" fillId="0" borderId="0" xfId="0" applyFont="1" applyBorder="1">
      <alignment vertical="center"/>
    </xf>
    <xf numFmtId="0" fontId="4" fillId="0" borderId="1" xfId="0" applyFont="1" applyBorder="1">
      <alignment vertical="center"/>
    </xf>
    <xf numFmtId="0" fontId="5" fillId="0" borderId="1" xfId="0" applyFont="1" applyBorder="1">
      <alignment vertical="center"/>
    </xf>
    <xf numFmtId="0" fontId="0" fillId="0" borderId="1" xfId="0" applyBorder="1" applyAlignment="1">
      <alignment horizontal="center" vertical="center"/>
    </xf>
    <xf numFmtId="0" fontId="5" fillId="0" borderId="0"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0" xfId="0" applyFont="1" applyBorder="1">
      <alignment vertical="center"/>
    </xf>
    <xf numFmtId="176" fontId="5" fillId="0" borderId="1" xfId="0" applyNumberFormat="1" applyFont="1" applyBorder="1">
      <alignment vertical="center"/>
    </xf>
    <xf numFmtId="0" fontId="5" fillId="0" borderId="0" xfId="0" applyFont="1" applyFill="1" applyBorder="1">
      <alignment vertical="center"/>
    </xf>
    <xf numFmtId="176" fontId="5" fillId="0" borderId="0" xfId="0" applyNumberFormat="1" applyFont="1">
      <alignment vertical="center"/>
    </xf>
    <xf numFmtId="0" fontId="5" fillId="0" borderId="0" xfId="0" applyFont="1">
      <alignment vertical="center"/>
    </xf>
    <xf numFmtId="176" fontId="7" fillId="0" borderId="1" xfId="0" applyNumberFormat="1" applyFont="1" applyBorder="1">
      <alignment vertical="center"/>
    </xf>
    <xf numFmtId="0" fontId="7" fillId="0" borderId="0" xfId="0" applyFont="1" applyBorder="1">
      <alignment vertical="center"/>
    </xf>
    <xf numFmtId="0" fontId="7" fillId="0" borderId="0" xfId="0" applyFont="1" applyFill="1" applyBorder="1">
      <alignment vertical="center"/>
    </xf>
    <xf numFmtId="0" fontId="5" fillId="0" borderId="1" xfId="0" applyFont="1" applyFill="1" applyBorder="1">
      <alignment vertical="center"/>
    </xf>
    <xf numFmtId="0" fontId="7" fillId="0" borderId="1" xfId="0" applyFont="1" applyFill="1" applyBorder="1">
      <alignment vertical="center"/>
    </xf>
    <xf numFmtId="0" fontId="19" fillId="0" borderId="0" xfId="0" applyFont="1" applyAlignment="1">
      <alignment horizontal="center" vertical="center"/>
    </xf>
    <xf numFmtId="0" fontId="16" fillId="0" borderId="1" xfId="0" applyFont="1" applyBorder="1" applyAlignment="1">
      <alignment horizontal="center" vertical="center"/>
    </xf>
    <xf numFmtId="0" fontId="0" fillId="3" borderId="1" xfId="0" applyFill="1" applyBorder="1">
      <alignment vertical="center"/>
    </xf>
    <xf numFmtId="0" fontId="12" fillId="3" borderId="12" xfId="0" applyFont="1" applyFill="1" applyBorder="1">
      <alignment vertical="center"/>
    </xf>
    <xf numFmtId="0" fontId="16" fillId="3" borderId="1" xfId="0" applyFont="1" applyFill="1" applyBorder="1" applyAlignment="1">
      <alignment horizontal="center" vertical="center"/>
    </xf>
    <xf numFmtId="0" fontId="16" fillId="3" borderId="14" xfId="0" applyFont="1" applyFill="1" applyBorder="1" applyAlignment="1">
      <alignment horizontal="center" vertical="center"/>
    </xf>
    <xf numFmtId="0" fontId="0" fillId="2" borderId="19" xfId="0" applyFill="1" applyBorder="1">
      <alignment vertical="center"/>
    </xf>
    <xf numFmtId="0" fontId="0" fillId="2" borderId="8" xfId="0" applyFill="1" applyBorder="1">
      <alignment vertical="center"/>
    </xf>
    <xf numFmtId="0" fontId="0" fillId="2" borderId="11" xfId="0" applyFill="1" applyBorder="1">
      <alignment vertical="center"/>
    </xf>
    <xf numFmtId="0" fontId="0" fillId="2" borderId="13" xfId="0" applyFill="1" applyBorder="1">
      <alignment vertical="center"/>
    </xf>
    <xf numFmtId="0" fontId="16" fillId="3" borderId="28" xfId="0" applyFont="1" applyFill="1" applyBorder="1" applyAlignment="1">
      <alignment vertical="center"/>
    </xf>
    <xf numFmtId="0" fontId="16" fillId="3" borderId="29" xfId="0" applyFont="1" applyFill="1" applyBorder="1" applyAlignment="1">
      <alignment vertical="center"/>
    </xf>
    <xf numFmtId="0" fontId="0" fillId="0" borderId="0" xfId="0" applyBorder="1" applyAlignment="1">
      <alignment horizontal="center" vertical="center"/>
    </xf>
    <xf numFmtId="0" fontId="16" fillId="0" borderId="9" xfId="0" applyFont="1" applyBorder="1">
      <alignment vertical="center"/>
    </xf>
    <xf numFmtId="0" fontId="0" fillId="3" borderId="9" xfId="0" applyFill="1" applyBorder="1">
      <alignment vertical="center"/>
    </xf>
    <xf numFmtId="0" fontId="16" fillId="0" borderId="14" xfId="0" applyFont="1" applyBorder="1">
      <alignment vertical="center"/>
    </xf>
    <xf numFmtId="0" fontId="0" fillId="3" borderId="14" xfId="0" applyFill="1" applyBorder="1">
      <alignment vertical="center"/>
    </xf>
    <xf numFmtId="0" fontId="0" fillId="0" borderId="0" xfId="0" applyFill="1" applyBorder="1">
      <alignment vertical="center"/>
    </xf>
    <xf numFmtId="0" fontId="16" fillId="3" borderId="27"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2" fillId="3" borderId="9" xfId="0" applyFont="1" applyFill="1" applyBorder="1" applyAlignment="1">
      <alignment horizontal="center" vertical="center" wrapText="1"/>
    </xf>
    <xf numFmtId="0" fontId="13" fillId="3" borderId="9"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14" xfId="0" applyFont="1" applyFill="1" applyBorder="1" applyAlignment="1">
      <alignment horizontal="center" vertical="center"/>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24" fillId="3" borderId="9" xfId="0" applyFont="1" applyFill="1" applyBorder="1" applyAlignment="1">
      <alignment horizontal="center" vertical="center"/>
    </xf>
    <xf numFmtId="0" fontId="0" fillId="3" borderId="9"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177" fontId="16" fillId="3" borderId="30" xfId="0" applyNumberFormat="1" applyFont="1" applyFill="1" applyBorder="1" applyAlignment="1">
      <alignment horizontal="center" vertical="center"/>
    </xf>
    <xf numFmtId="177" fontId="16" fillId="3" borderId="31" xfId="0" applyNumberFormat="1" applyFont="1" applyFill="1" applyBorder="1" applyAlignment="1">
      <alignment horizontal="center" vertical="center"/>
    </xf>
    <xf numFmtId="177" fontId="23" fillId="2" borderId="1" xfId="0" applyNumberFormat="1" applyFont="1" applyFill="1" applyBorder="1" applyAlignment="1">
      <alignment horizontal="right" vertical="center"/>
    </xf>
    <xf numFmtId="177" fontId="23" fillId="2" borderId="12" xfId="0" applyNumberFormat="1" applyFont="1" applyFill="1" applyBorder="1" applyAlignment="1">
      <alignment horizontal="right" vertical="center"/>
    </xf>
    <xf numFmtId="177" fontId="23" fillId="2" borderId="14" xfId="0" applyNumberFormat="1" applyFont="1" applyFill="1" applyBorder="1" applyAlignment="1">
      <alignment horizontal="right" vertical="center"/>
    </xf>
    <xf numFmtId="177" fontId="23" fillId="2" borderId="15" xfId="0" applyNumberFormat="1" applyFont="1" applyFill="1" applyBorder="1" applyAlignment="1">
      <alignment horizontal="right" vertical="center"/>
    </xf>
    <xf numFmtId="0" fontId="8" fillId="3" borderId="17"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4" xfId="0" applyFont="1" applyFill="1" applyBorder="1" applyAlignment="1">
      <alignment horizontal="center" vertical="center"/>
    </xf>
    <xf numFmtId="0" fontId="16" fillId="3" borderId="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177" fontId="6" fillId="2" borderId="1" xfId="0" applyNumberFormat="1" applyFont="1" applyFill="1" applyBorder="1" applyAlignment="1">
      <alignment horizontal="right" vertical="center"/>
    </xf>
    <xf numFmtId="177" fontId="6" fillId="2" borderId="12" xfId="0" applyNumberFormat="1" applyFont="1" applyFill="1" applyBorder="1" applyAlignment="1">
      <alignment horizontal="right" vertical="center"/>
    </xf>
    <xf numFmtId="177" fontId="6" fillId="4" borderId="1" xfId="0" applyNumberFormat="1" applyFont="1" applyFill="1" applyBorder="1" applyAlignment="1">
      <alignment horizontal="right" vertical="center"/>
    </xf>
    <xf numFmtId="177" fontId="6" fillId="4" borderId="12" xfId="0" applyNumberFormat="1" applyFont="1" applyFill="1" applyBorder="1" applyAlignment="1">
      <alignment horizontal="right" vertical="center"/>
    </xf>
    <xf numFmtId="0" fontId="16" fillId="0" borderId="1" xfId="0" applyFont="1" applyBorder="1" applyAlignment="1">
      <alignment horizontal="center"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21" fillId="3" borderId="17" xfId="0" applyFont="1" applyFill="1" applyBorder="1" applyAlignment="1">
      <alignment horizontal="center" vertical="center" wrapText="1"/>
    </xf>
    <xf numFmtId="0" fontId="22" fillId="3" borderId="1" xfId="0" applyFont="1" applyFill="1" applyBorder="1" applyAlignment="1">
      <alignment horizontal="center"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xf>
    <xf numFmtId="0" fontId="12" fillId="3" borderId="17"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4" fillId="3" borderId="9" xfId="0" applyFont="1" applyFill="1" applyBorder="1" applyAlignment="1">
      <alignment horizontal="center" vertical="center"/>
    </xf>
    <xf numFmtId="0" fontId="12" fillId="3" borderId="9"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176" fontId="17" fillId="0" borderId="1" xfId="0" applyNumberFormat="1" applyFont="1" applyBorder="1" applyAlignment="1">
      <alignment horizontal="center" vertical="center"/>
    </xf>
    <xf numFmtId="0" fontId="17" fillId="3" borderId="10" xfId="0" applyFont="1" applyFill="1" applyBorder="1" applyAlignment="1">
      <alignment horizontal="center" vertical="center"/>
    </xf>
    <xf numFmtId="0" fontId="14" fillId="3" borderId="16" xfId="0" applyFont="1" applyFill="1" applyBorder="1" applyAlignment="1">
      <alignment horizontal="center" vertical="center"/>
    </xf>
    <xf numFmtId="0" fontId="15" fillId="3" borderId="17" xfId="0" applyFont="1" applyFill="1" applyBorder="1" applyAlignment="1">
      <alignment horizontal="center" vertical="center"/>
    </xf>
    <xf numFmtId="177" fontId="6" fillId="2" borderId="9" xfId="0" applyNumberFormat="1" applyFont="1" applyFill="1" applyBorder="1" applyAlignment="1">
      <alignment horizontal="right" vertical="center"/>
    </xf>
    <xf numFmtId="177" fontId="6" fillId="2" borderId="10" xfId="0" applyNumberFormat="1" applyFont="1" applyFill="1" applyBorder="1" applyAlignment="1">
      <alignment horizontal="right"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5" fontId="0" fillId="2" borderId="14" xfId="0" applyNumberFormat="1" applyFill="1" applyBorder="1" applyAlignment="1">
      <alignment horizontal="center" vertical="center"/>
    </xf>
    <xf numFmtId="5" fontId="0" fillId="2" borderId="15" xfId="0" applyNumberFormat="1" applyFill="1" applyBorder="1" applyAlignment="1">
      <alignment horizontal="center" vertical="center"/>
    </xf>
    <xf numFmtId="5" fontId="10" fillId="2" borderId="13" xfId="0" applyNumberFormat="1" applyFont="1" applyFill="1" applyBorder="1" applyAlignment="1">
      <alignment horizontal="center" vertical="center"/>
    </xf>
    <xf numFmtId="5" fontId="10" fillId="2" borderId="14" xfId="0" applyNumberFormat="1" applyFont="1" applyFill="1" applyBorder="1" applyAlignment="1">
      <alignment horizontal="center" vertical="center"/>
    </xf>
    <xf numFmtId="5" fontId="10" fillId="2" borderId="15"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176" fontId="0" fillId="2" borderId="1" xfId="0" applyNumberFormat="1" applyFill="1" applyBorder="1" applyAlignment="1">
      <alignment horizontal="center" vertical="center"/>
    </xf>
    <xf numFmtId="176" fontId="0" fillId="2" borderId="12" xfId="0" applyNumberFormat="1" applyFill="1" applyBorder="1" applyAlignment="1">
      <alignment horizontal="center" vertical="center"/>
    </xf>
    <xf numFmtId="0" fontId="0" fillId="2" borderId="1" xfId="0" applyNumberFormat="1"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6"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8"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10" fillId="2" borderId="2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6" fillId="0" borderId="14" xfId="0" applyFont="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176" fontId="25" fillId="0" borderId="1" xfId="0" applyNumberFormat="1" applyFont="1" applyBorder="1">
      <alignment vertical="center"/>
    </xf>
    <xf numFmtId="0" fontId="25" fillId="0"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workbookViewId="0">
      <selection activeCell="H10" sqref="H10"/>
    </sheetView>
  </sheetViews>
  <sheetFormatPr defaultColWidth="8.625" defaultRowHeight="13.5" x14ac:dyDescent="0.15"/>
  <cols>
    <col min="1" max="1" width="5.25" customWidth="1"/>
    <col min="2" max="2" width="8.625" customWidth="1"/>
  </cols>
  <sheetData>
    <row r="1" spans="2:18" ht="14.25" thickBot="1" x14ac:dyDescent="0.2"/>
    <row r="2" spans="2:18" x14ac:dyDescent="0.15">
      <c r="D2" s="128" t="s">
        <v>55</v>
      </c>
      <c r="E2" s="129"/>
      <c r="F2" s="129"/>
      <c r="G2" s="129"/>
      <c r="H2" s="129"/>
      <c r="I2" s="129"/>
      <c r="J2" s="129"/>
      <c r="K2" s="129"/>
      <c r="L2" s="130"/>
    </row>
    <row r="3" spans="2:18" ht="14.25" thickBot="1" x14ac:dyDescent="0.2">
      <c r="D3" s="131"/>
      <c r="E3" s="132"/>
      <c r="F3" s="132"/>
      <c r="G3" s="132"/>
      <c r="H3" s="132"/>
      <c r="I3" s="132"/>
      <c r="J3" s="132"/>
      <c r="K3" s="132"/>
      <c r="L3" s="133"/>
    </row>
    <row r="5" spans="2:18" ht="14.25" thickBot="1" x14ac:dyDescent="0.2"/>
    <row r="6" spans="2:18" ht="23.25" customHeight="1" x14ac:dyDescent="0.15">
      <c r="B6" s="66" t="s">
        <v>0</v>
      </c>
      <c r="C6" s="67"/>
      <c r="E6" s="96" t="s">
        <v>53</v>
      </c>
      <c r="F6" s="97"/>
      <c r="G6" s="97"/>
      <c r="H6" s="98"/>
      <c r="J6" s="85" t="s">
        <v>2</v>
      </c>
      <c r="K6" s="86"/>
      <c r="L6" s="87" t="s">
        <v>17</v>
      </c>
      <c r="M6" s="86"/>
      <c r="N6" s="88" t="s">
        <v>16</v>
      </c>
      <c r="O6" s="89"/>
    </row>
    <row r="7" spans="2:18" ht="23.25" customHeight="1" thickBot="1" x14ac:dyDescent="0.2">
      <c r="B7" s="68"/>
      <c r="C7" s="69"/>
      <c r="E7" s="99"/>
      <c r="F7" s="100"/>
      <c r="G7" s="100"/>
      <c r="H7" s="101"/>
      <c r="J7" s="104">
        <f>VLOOKUP(E6,Data!G4:J6,2)</f>
        <v>19000</v>
      </c>
      <c r="K7" s="105"/>
      <c r="L7" s="105">
        <f>VLOOKUP(E6,Data!G4:J6,3)</f>
        <v>22000</v>
      </c>
      <c r="M7" s="105"/>
      <c r="N7" s="105">
        <f>VLOOKUP(E6,Data!G4:J6,4)</f>
        <v>26500</v>
      </c>
      <c r="O7" s="106"/>
    </row>
    <row r="8" spans="2:18" ht="14.25" customHeight="1" thickBot="1" x14ac:dyDescent="0.2"/>
    <row r="9" spans="2:18" ht="22.5" customHeight="1" x14ac:dyDescent="0.15">
      <c r="B9" s="42"/>
      <c r="C9" s="65"/>
      <c r="D9" s="65"/>
      <c r="E9" s="65" t="s">
        <v>11</v>
      </c>
      <c r="F9" s="65"/>
      <c r="G9" s="65"/>
      <c r="H9" s="43" t="s">
        <v>23</v>
      </c>
      <c r="I9" s="91"/>
      <c r="J9" s="92" t="s">
        <v>26</v>
      </c>
      <c r="K9" s="86"/>
      <c r="L9" s="94">
        <f>SUM(B27:O27)+SUM(B34:O34)</f>
        <v>132500</v>
      </c>
      <c r="M9" s="94"/>
      <c r="N9" s="94"/>
      <c r="O9" s="95"/>
    </row>
    <row r="10" spans="2:18" ht="22.5" customHeight="1" x14ac:dyDescent="0.15">
      <c r="B10" s="75" t="s">
        <v>9</v>
      </c>
      <c r="C10" s="41"/>
      <c r="D10" s="23"/>
      <c r="E10" s="90">
        <v>43221</v>
      </c>
      <c r="F10" s="90"/>
      <c r="G10" s="90"/>
      <c r="H10" s="22">
        <v>15</v>
      </c>
      <c r="I10" s="24" t="s">
        <v>24</v>
      </c>
      <c r="J10" s="93"/>
      <c r="K10" s="82"/>
      <c r="L10" s="70"/>
      <c r="M10" s="70"/>
      <c r="N10" s="70"/>
      <c r="O10" s="71"/>
    </row>
    <row r="11" spans="2:18" ht="22.5" customHeight="1" x14ac:dyDescent="0.15">
      <c r="B11" s="75"/>
      <c r="C11" s="41"/>
      <c r="D11" s="41"/>
      <c r="E11" s="41"/>
      <c r="F11" s="41"/>
      <c r="G11" s="41"/>
      <c r="H11" s="41" t="s">
        <v>25</v>
      </c>
      <c r="I11" s="76"/>
      <c r="J11" s="81" t="s">
        <v>38</v>
      </c>
      <c r="K11" s="82"/>
      <c r="L11" s="70">
        <f>IF((E14="する"),2500,"")</f>
        <v>2500</v>
      </c>
      <c r="M11" s="70"/>
      <c r="N11" s="70"/>
      <c r="O11" s="71"/>
      <c r="Q11" s="21"/>
      <c r="R11" s="21"/>
    </row>
    <row r="12" spans="2:18" ht="22.5" customHeight="1" x14ac:dyDescent="0.15">
      <c r="B12" s="75" t="s">
        <v>10</v>
      </c>
      <c r="C12" s="41"/>
      <c r="D12" s="23"/>
      <c r="E12" s="90">
        <v>43226</v>
      </c>
      <c r="F12" s="90"/>
      <c r="G12" s="90"/>
      <c r="H12" s="22">
        <v>20</v>
      </c>
      <c r="I12" s="24" t="s">
        <v>24</v>
      </c>
      <c r="J12" s="79" t="s">
        <v>27</v>
      </c>
      <c r="K12" s="80"/>
      <c r="L12" s="72"/>
      <c r="M12" s="72"/>
      <c r="N12" s="72"/>
      <c r="O12" s="73"/>
    </row>
    <row r="13" spans="2:18" ht="22.5" customHeight="1" x14ac:dyDescent="0.15">
      <c r="B13" s="75"/>
      <c r="C13" s="41"/>
      <c r="D13" s="41"/>
      <c r="E13" s="41"/>
      <c r="F13" s="41"/>
      <c r="G13" s="41"/>
      <c r="H13" s="41"/>
      <c r="I13" s="76"/>
      <c r="J13" s="81" t="s">
        <v>28</v>
      </c>
      <c r="K13" s="82"/>
      <c r="L13" s="70">
        <f>(L9+L12)*8/100</f>
        <v>10600</v>
      </c>
      <c r="M13" s="70"/>
      <c r="N13" s="70"/>
      <c r="O13" s="71"/>
    </row>
    <row r="14" spans="2:18" ht="22.5" customHeight="1" x14ac:dyDescent="0.15">
      <c r="B14" s="75" t="s">
        <v>13</v>
      </c>
      <c r="C14" s="41"/>
      <c r="D14" s="25"/>
      <c r="E14" s="74" t="s">
        <v>31</v>
      </c>
      <c r="F14" s="74"/>
      <c r="G14" s="74"/>
      <c r="H14" s="77"/>
      <c r="I14" s="78"/>
      <c r="J14" s="83" t="s">
        <v>42</v>
      </c>
      <c r="K14" s="84"/>
      <c r="L14" s="70" t="str">
        <f>IF((E16="使用しない"),"",-(MID(E16,1,4)))</f>
        <v/>
      </c>
      <c r="M14" s="70"/>
      <c r="N14" s="70"/>
      <c r="O14" s="71"/>
    </row>
    <row r="15" spans="2:18" ht="22.5" customHeight="1" x14ac:dyDescent="0.15">
      <c r="B15" s="39"/>
      <c r="C15" s="40"/>
      <c r="D15" s="31"/>
      <c r="E15" s="41"/>
      <c r="F15" s="41"/>
      <c r="G15" s="41"/>
      <c r="H15" s="31"/>
      <c r="I15" s="32"/>
      <c r="J15" s="61" t="s">
        <v>30</v>
      </c>
      <c r="K15" s="62"/>
      <c r="L15" s="57">
        <f>SUM(L9:O14)</f>
        <v>145600</v>
      </c>
      <c r="M15" s="57"/>
      <c r="N15" s="57"/>
      <c r="O15" s="58"/>
    </row>
    <row r="16" spans="2:18" ht="22.5" customHeight="1" thickBot="1" x14ac:dyDescent="0.2">
      <c r="B16" s="107" t="s">
        <v>14</v>
      </c>
      <c r="C16" s="108"/>
      <c r="D16" s="26"/>
      <c r="E16" s="137" t="s">
        <v>37</v>
      </c>
      <c r="F16" s="137"/>
      <c r="G16" s="137"/>
      <c r="H16" s="138"/>
      <c r="I16" s="139"/>
      <c r="J16" s="63"/>
      <c r="K16" s="64"/>
      <c r="L16" s="59"/>
      <c r="M16" s="59"/>
      <c r="N16" s="59"/>
      <c r="O16" s="60"/>
    </row>
    <row r="17" spans="1:15" ht="14.25" thickBot="1" x14ac:dyDescent="0.2"/>
    <row r="18" spans="1:15" ht="24" customHeight="1" x14ac:dyDescent="0.15">
      <c r="B18" s="42" t="s">
        <v>43</v>
      </c>
      <c r="C18" s="43"/>
      <c r="D18" s="46" t="s">
        <v>45</v>
      </c>
      <c r="E18" s="47"/>
      <c r="F18" s="34">
        <v>2</v>
      </c>
      <c r="G18" s="35" t="s">
        <v>46</v>
      </c>
      <c r="H18" s="52" t="str">
        <f>IF((E6="リラックスキャビン"),IF(((F18+F19)&gt;5),"乗車定員オーバーです",""), IF((E6="レオバンクス"),IF(((F18+F19)&gt;7),"乗車定員オーバーです",""),""))</f>
        <v/>
      </c>
      <c r="I18" s="52"/>
      <c r="J18" s="52"/>
      <c r="K18" s="53" t="s">
        <v>52</v>
      </c>
      <c r="L18" s="54"/>
      <c r="M18" s="54"/>
      <c r="N18" s="55">
        <f>L15/(F18+(F19/2))/DATEDIF(E10,E12,"d")</f>
        <v>9706.6666666666679</v>
      </c>
      <c r="O18" s="56"/>
    </row>
    <row r="19" spans="1:15" ht="24" customHeight="1" thickBot="1" x14ac:dyDescent="0.2">
      <c r="B19" s="44"/>
      <c r="C19" s="45"/>
      <c r="D19" s="48" t="s">
        <v>44</v>
      </c>
      <c r="E19" s="49"/>
      <c r="F19" s="36">
        <v>2</v>
      </c>
      <c r="G19" s="37" t="s">
        <v>46</v>
      </c>
      <c r="H19" s="50" t="str">
        <f>VLOOKUP(E6,Data!G4:K6,5)</f>
        <v>レオバンクスの乗車定員は7名、就寝定員は大人7名、推奨定員は大人5名もしくは大人4名+子供2名です。</v>
      </c>
      <c r="I19" s="50"/>
      <c r="J19" s="50"/>
      <c r="K19" s="50"/>
      <c r="L19" s="50"/>
      <c r="M19" s="50"/>
      <c r="N19" s="50"/>
      <c r="O19" s="51"/>
    </row>
    <row r="20" spans="1:15" ht="14.25" thickBot="1" x14ac:dyDescent="0.2"/>
    <row r="21" spans="1:15" ht="24.75" thickBot="1" x14ac:dyDescent="0.2">
      <c r="A21" s="27"/>
      <c r="B21" s="134" t="s">
        <v>15</v>
      </c>
      <c r="C21" s="135"/>
      <c r="D21" s="135"/>
      <c r="E21" s="135"/>
      <c r="F21" s="135"/>
      <c r="G21" s="135"/>
      <c r="H21" s="135"/>
      <c r="I21" s="135"/>
      <c r="J21" s="135"/>
      <c r="K21" s="135"/>
      <c r="L21" s="135"/>
      <c r="M21" s="135"/>
      <c r="N21" s="135"/>
      <c r="O21" s="136"/>
    </row>
    <row r="22" spans="1:15" x14ac:dyDescent="0.15">
      <c r="A22" s="28"/>
      <c r="B22" s="114" t="s">
        <v>9</v>
      </c>
      <c r="C22" s="114"/>
      <c r="D22" s="114" t="str">
        <f>IF((D23=""),"",IF((F23=""),"最終日","2日目"))</f>
        <v>2日目</v>
      </c>
      <c r="E22" s="114"/>
      <c r="F22" s="114" t="str">
        <f>IF((F23=""),"",IF((H23=""),"最終日","3日目"))</f>
        <v>3日目</v>
      </c>
      <c r="G22" s="114"/>
      <c r="H22" s="114" t="str">
        <f>IF((H23=""),"",IF((J23=""),"最終日","4日目"))</f>
        <v>4日目</v>
      </c>
      <c r="I22" s="114"/>
      <c r="J22" s="114" t="str">
        <f>IF((J23=""),"",IF((L23=""),"最終日","5日目"))</f>
        <v>5日目</v>
      </c>
      <c r="K22" s="114"/>
      <c r="L22" s="114" t="str">
        <f>IF((L23=""),"",IF((N23=""),"最終日","6日目"))</f>
        <v>最終日</v>
      </c>
      <c r="M22" s="114"/>
      <c r="N22" s="114" t="str">
        <f>IF((N23=""),"",IF((B30=""),"最終日","7日目"))</f>
        <v/>
      </c>
      <c r="O22" s="115"/>
    </row>
    <row r="23" spans="1:15" x14ac:dyDescent="0.15">
      <c r="A23" s="29" t="s">
        <v>18</v>
      </c>
      <c r="B23" s="116">
        <f>E10</f>
        <v>43221</v>
      </c>
      <c r="C23" s="116"/>
      <c r="D23" s="116">
        <f>IF((E12&gt;=B23+1),B23+1,"")</f>
        <v>43222</v>
      </c>
      <c r="E23" s="116"/>
      <c r="F23" s="116">
        <f>IF((E12&gt;=B23+2),B23+2,"")</f>
        <v>43223</v>
      </c>
      <c r="G23" s="116"/>
      <c r="H23" s="116">
        <f>IF((E12&gt;=B23+3),B23+3,"")</f>
        <v>43224</v>
      </c>
      <c r="I23" s="116"/>
      <c r="J23" s="116">
        <f>IF((E12&gt;=B23+4),B23+4,"")</f>
        <v>43225</v>
      </c>
      <c r="K23" s="116"/>
      <c r="L23" s="116">
        <f>IF((E12&gt;=B23+5),B23+5,"")</f>
        <v>43226</v>
      </c>
      <c r="M23" s="116"/>
      <c r="N23" s="116" t="str">
        <f>IF((E12&gt;=B23+6),B23+6,"")</f>
        <v/>
      </c>
      <c r="O23" s="117"/>
    </row>
    <row r="24" spans="1:15" x14ac:dyDescent="0.15">
      <c r="A24" s="29" t="s">
        <v>19</v>
      </c>
      <c r="B24" s="112" t="str">
        <f>H10&amp;"時"</f>
        <v>15時</v>
      </c>
      <c r="C24" s="112"/>
      <c r="D24" s="112" t="str">
        <f>IF((E12=D23),H12&amp;"時","")</f>
        <v/>
      </c>
      <c r="E24" s="112"/>
      <c r="F24" s="112" t="str">
        <f>IF((E12=F23),H12&amp;"時","")</f>
        <v/>
      </c>
      <c r="G24" s="112"/>
      <c r="H24" s="112" t="str">
        <f>IF((E12=H23),H12&amp;"時","")</f>
        <v/>
      </c>
      <c r="I24" s="112"/>
      <c r="J24" s="112" t="str">
        <f>IF((E12=J23),H12&amp;"時","")</f>
        <v/>
      </c>
      <c r="K24" s="112"/>
      <c r="L24" s="112" t="str">
        <f>IF((E12=L23),H12&amp;"時","")</f>
        <v>20時</v>
      </c>
      <c r="M24" s="112"/>
      <c r="N24" s="112" t="str">
        <f>IF((E12=N23),H12&amp;"時","")</f>
        <v/>
      </c>
      <c r="O24" s="113"/>
    </row>
    <row r="25" spans="1:15" x14ac:dyDescent="0.15">
      <c r="A25" s="29" t="s">
        <v>21</v>
      </c>
      <c r="B25" s="118" t="str">
        <f>IF((VLOOKUP(入力!B23,Data!A4:B112,2,FALSE))=3,"ハイシーズン",IF((VLOOKUP(入力!B23,Data!A4:B112,2,FALSE))=2,"土日祝","平日"))</f>
        <v>ハイシーズン</v>
      </c>
      <c r="C25" s="118"/>
      <c r="D25" s="112" t="str">
        <f>IF((D23)="","",IF((VLOOKUP(入力!D23,Data!A4:B112,2,FALSE))=3,"ハイシーズン",IF((VLOOKUP(入力!D23,Data!A4:B112,2,FALSE))=2,"土日祝","平日")))</f>
        <v>ハイシーズン</v>
      </c>
      <c r="E25" s="112"/>
      <c r="F25" s="112" t="str">
        <f>IF((F23)="","",IF((VLOOKUP(入力!F23,Data!A4:B112,2,FALSE))=3,"ハイシーズン",IF((VLOOKUP(入力!F23,Data!A4:B112,2,FALSE))=2,"土日祝","平日")))</f>
        <v>ハイシーズン</v>
      </c>
      <c r="G25" s="112"/>
      <c r="H25" s="112" t="str">
        <f>IF((H23)="","",IF((VLOOKUP(入力!H23,Data!A4:B112,2,FALSE))=3,"ハイシーズン",IF((VLOOKUP(入力!H23,Data!A4:B112,2,FALSE))=2,"土日祝","平日")))</f>
        <v>ハイシーズン</v>
      </c>
      <c r="I25" s="112"/>
      <c r="J25" s="112" t="str">
        <f>IF((J23)="","",IF((VLOOKUP(入力!J23,Data!A4:B112,2,FALSE))=3,"ハイシーズン",IF((VLOOKUP(入力!J23,Data!A4:B112,2,FALSE))=2,"土日祝","平日")))</f>
        <v>ハイシーズン</v>
      </c>
      <c r="K25" s="112"/>
      <c r="L25" s="112" t="str">
        <f>IF((L23)="","",IF((VLOOKUP(入力!L23,Data!A4:B112,2,FALSE))=3,"ハイシーズン",IF((VLOOKUP(入力!L23,Data!A4:B112,2,FALSE))=2,"土日祝","平日")))</f>
        <v>ハイシーズン</v>
      </c>
      <c r="M25" s="112"/>
      <c r="N25" s="112" t="str">
        <f>IF((N23)="","",IF((VLOOKUP(入力!N23,Data!A4:B112,2,FALSE))=3,"ハイシーズン",IF((VLOOKUP(入力!N23,Data!A4:B112,2,FALSE))=2,"土日祝","平日")))</f>
        <v/>
      </c>
      <c r="O25" s="113"/>
    </row>
    <row r="26" spans="1:15" x14ac:dyDescent="0.15">
      <c r="A26" s="29" t="s">
        <v>20</v>
      </c>
      <c r="B26" s="112" t="str">
        <f>IF((F23&lt;&gt;""),IF((H10&gt;=15),"ハーフ料金","一日料金"),"一日料金")</f>
        <v>ハーフ料金</v>
      </c>
      <c r="C26" s="112"/>
      <c r="D26" s="112" t="str">
        <f>IF((D24&lt;&gt;""),IF((D24&lt;=B24),"前日料金","延長料金"),"一日料金")</f>
        <v>一日料金</v>
      </c>
      <c r="E26" s="112"/>
      <c r="F26" s="112" t="str">
        <f>IF((F22&lt;&gt;""),IF((F24&lt;&gt;""),"延長料金","一日料金"),"")</f>
        <v>一日料金</v>
      </c>
      <c r="G26" s="112"/>
      <c r="H26" s="112" t="str">
        <f>IF((H22&lt;&gt;""),IF((H24&lt;&gt;""),"延長料金","一日料金"),"")</f>
        <v>一日料金</v>
      </c>
      <c r="I26" s="112"/>
      <c r="J26" s="112" t="str">
        <f>IF((J22&lt;&gt;""),IF((J24&lt;&gt;""),"延長料金","一日料金"),"")</f>
        <v>一日料金</v>
      </c>
      <c r="K26" s="112"/>
      <c r="L26" s="112" t="str">
        <f>IF((L22&lt;&gt;""),IF((L24&lt;&gt;""),"延長料金","一日料金"),"")</f>
        <v>延長料金</v>
      </c>
      <c r="M26" s="112"/>
      <c r="N26" s="112" t="str">
        <f>IF((N22&lt;&gt;""),IF((N24&lt;&gt;""),"延長料金","一日料金"),"")</f>
        <v/>
      </c>
      <c r="O26" s="113"/>
    </row>
    <row r="27" spans="1:15" ht="14.25" thickBot="1" x14ac:dyDescent="0.2">
      <c r="A27" s="30" t="s">
        <v>22</v>
      </c>
      <c r="B27" s="102">
        <f>IF((B25="ハイシーズン"),IF((B26="ハーフ料金"),N7/2,N7),IF((B25="土日祝"),IF((B26="ハーフ料金"),L7/2,L7),IF((B25="平日"),IF((B26="ハーフ料金"),J7/2,J7),"")))</f>
        <v>13250</v>
      </c>
      <c r="C27" s="102"/>
      <c r="D27" s="102">
        <f>IF((D26="前日料金"),"",IF((D26="延長料金"),IF((D25="ハイシーズン"),(N7*0.05)*(H12-H10),IF((D25="土日祝"),(L7*0.05)*(H12-H10),IF((D25="平日"),(J7*0.05)*(H12-H10),""))),IF((D25="ハイシーズン"),N7,IF((D25="土日祝"),L7,IF((D25="平日"),J7,"")))))</f>
        <v>26500</v>
      </c>
      <c r="E27" s="102"/>
      <c r="F27" s="102">
        <f>IF((F22=""),"",IF((F26="一日料金"),IF((F25="ハイシーズン"),N7, IF((F25="土日祝"),L7,J7)),IF((H10&gt;=15),IF((F25="ハイシーズン"),(N7*0.05)*(H12-10),IF((F25="土日祝"),(L7*0.05)*(H12-10),IF((F25="平日"),(J7*0.05)*(H12-10),""))),IF((F25="ハイシーズン"),(N7*0.05)*(H12-H10),IF((F25="土日祝"),(L7*0.05)*(H12-H10),IF((F25="平日"),(J7*0.05)*(H12-H10),""))))))</f>
        <v>26500</v>
      </c>
      <c r="G27" s="102"/>
      <c r="H27" s="102">
        <f>IF((H22=""),"",IF((H26="一日料金"),IF((H25="ハイシーズン"),N7, IF((H25="土日祝"),L7,J7)),IF((H10&gt;=15),IF((H25="ハイシーズン"),(N7*0.05)*(H12-10),IF((H25="土日祝"),(L7*0.05)*(H12-10),IF((H25="平日"),(J7*0.05)*(H12-10),""))),IF((H25="ハイシーズン"),(N7*0.05)*(H12-H10),IF((H25="土日祝"),(L7*0.05)*(H12-H10),IF((H25="平日"),(J7*0.05)*(H12-H10),""))))))</f>
        <v>26500</v>
      </c>
      <c r="I27" s="102"/>
      <c r="J27" s="102">
        <f>IF((J22=""),"",IF((J26="一日料金"),IF((J25="ハイシーズン"),N7, IF((J25="土日祝"),L7,J7)),IF((H10&gt;=15),IF((J25="ハイシーズン"),(N7*0.05)*(H12-10),IF((J25="土日祝"),(L7*0.05)*(H12-10),IF((J25="平日"),(J7*0.05)*(H12-10),""))),IF((J25="ハイシーズン"),(N7*0.05)*(H12-H10),IF((J25="土日祝"),(L7*0.05)*(H12-H10),IF((J25="平日"),(J7*0.05)*(H12-H10),""))))))</f>
        <v>26500</v>
      </c>
      <c r="K27" s="102"/>
      <c r="L27" s="102">
        <f>IF((L22=""),"",IF((L26="一日料金"),IF((L25="ハイシーズン"),N7, IF((L25="土日祝"),L7,J7)),IF((H10&gt;=15),IF((L25="ハイシーズン"),(N7*0.05)*(H12-10),IF((L25="土日祝"),(L7*0.05)*(H12-10),IF((L25="平日"),(J7*0.05)*(H12-10),""))),IF((L25="ハイシーズン"),(N7*0.05)*(H12-H10),IF((L25="土日祝"),(L7*0.05)*(H12-H10),IF((L25="平日"),(J7*0.05)*(H12-H10),""))))))</f>
        <v>13250</v>
      </c>
      <c r="M27" s="102"/>
      <c r="N27" s="102" t="str">
        <f>IF((N22=""),"",IF((L26="一日料金"),IF((L25="ハイシーズン"),N7, IF((L25="土日祝"),L7,J7)),IF((H10&gt;=15),IF((L25="ハイシーズン"),(N7*0.05)*(H12-10),IF((L25="土日祝"),(L7*0.05)*(H12-10),IF((L25="平日"),(J7*0.05)*(H12-10),""))),IF((L25="ハイシーズン"),(N7*0.05)*(H12-H10),IF((L25="土日祝"),(L7*0.05)*(H12-H10),IF((L25="平日"),(J7*0.05)*(H12-H10),""))))))</f>
        <v/>
      </c>
      <c r="O27" s="103"/>
    </row>
    <row r="28" spans="1:15" ht="14.25" thickBot="1" x14ac:dyDescent="0.2">
      <c r="A28" s="109"/>
      <c r="B28" s="110"/>
      <c r="C28" s="110"/>
      <c r="D28" s="110"/>
      <c r="E28" s="110"/>
      <c r="F28" s="110"/>
      <c r="G28" s="110"/>
      <c r="H28" s="110"/>
      <c r="I28" s="110"/>
      <c r="J28" s="110"/>
      <c r="K28" s="110"/>
      <c r="L28" s="110"/>
      <c r="M28" s="110"/>
      <c r="N28" s="110"/>
      <c r="O28" s="111"/>
    </row>
    <row r="29" spans="1:15" x14ac:dyDescent="0.15">
      <c r="A29" s="28"/>
      <c r="B29" s="114" t="str">
        <f>IF((B30=""),"",IF((D30=""),"最終日","8日目"))</f>
        <v/>
      </c>
      <c r="C29" s="114"/>
      <c r="D29" s="114" t="str">
        <f>IF((D30=""),"",IF((F30=""),"最終日","9日目"))</f>
        <v/>
      </c>
      <c r="E29" s="114"/>
      <c r="F29" s="114" t="str">
        <f>IF((F30=""),"",IF((H30=""),"最終日","10日目"))</f>
        <v/>
      </c>
      <c r="G29" s="114"/>
      <c r="H29" s="114" t="str">
        <f>IF((H30=""),"",IF((J30=""),"最終日","11日目"))</f>
        <v/>
      </c>
      <c r="I29" s="114"/>
      <c r="J29" s="114" t="str">
        <f>IF((J30=""),"",IF((L30=""),"最終日","12日目"))</f>
        <v/>
      </c>
      <c r="K29" s="114"/>
      <c r="L29" s="114" t="str">
        <f>IF((L30=""),"",IF((N30=""),"最終日","13日目"))</f>
        <v/>
      </c>
      <c r="M29" s="114"/>
      <c r="N29" s="114" t="str">
        <f>IF((N30=""),"",IF((P30=""),"最終日","14日目"))</f>
        <v/>
      </c>
      <c r="O29" s="115"/>
    </row>
    <row r="30" spans="1:15" x14ac:dyDescent="0.15">
      <c r="A30" s="29" t="s">
        <v>18</v>
      </c>
      <c r="B30" s="116" t="str">
        <f>IF((E12&gt;=B23+7),B23+7,"")</f>
        <v/>
      </c>
      <c r="C30" s="116"/>
      <c r="D30" s="116" t="str">
        <f>IF((E12&gt;=B23+8),B23+8,"")</f>
        <v/>
      </c>
      <c r="E30" s="116"/>
      <c r="F30" s="116" t="str">
        <f>IF((E12&gt;=B23+9),B23+9,"")</f>
        <v/>
      </c>
      <c r="G30" s="116"/>
      <c r="H30" s="116" t="str">
        <f>IF((E12&gt;=B23+10),B23+10,"")</f>
        <v/>
      </c>
      <c r="I30" s="116"/>
      <c r="J30" s="116" t="str">
        <f>IF((E12&gt;=B23+11),B23+11,"")</f>
        <v/>
      </c>
      <c r="K30" s="116"/>
      <c r="L30" s="116" t="str">
        <f>IF((E12&gt;=B23+12),B23+12,"")</f>
        <v/>
      </c>
      <c r="M30" s="116"/>
      <c r="N30" s="116" t="str">
        <f>IF((E12&gt;=B23+13),B23+13,"")</f>
        <v/>
      </c>
      <c r="O30" s="117"/>
    </row>
    <row r="31" spans="1:15" x14ac:dyDescent="0.15">
      <c r="A31" s="29" t="s">
        <v>19</v>
      </c>
      <c r="B31" s="112" t="str">
        <f>IF((E12=B30),H12&amp;"時","")</f>
        <v/>
      </c>
      <c r="C31" s="112"/>
      <c r="D31" s="112" t="str">
        <f>IF((E12=D30),H12&amp;"時","")</f>
        <v/>
      </c>
      <c r="E31" s="112"/>
      <c r="F31" s="112" t="str">
        <f>IF((E12=F30),H12&amp;"時","")</f>
        <v/>
      </c>
      <c r="G31" s="112"/>
      <c r="H31" s="112" t="str">
        <f>IF((E12=H30),H12&amp;"時","")</f>
        <v/>
      </c>
      <c r="I31" s="112"/>
      <c r="J31" s="112" t="str">
        <f>IF((E12=J30),H12&amp;"時","")</f>
        <v/>
      </c>
      <c r="K31" s="112"/>
      <c r="L31" s="112" t="str">
        <f>IF((E12=L30),H12&amp;"時","")</f>
        <v/>
      </c>
      <c r="M31" s="112"/>
      <c r="N31" s="112" t="str">
        <f>IF((E12=N30),H12&amp;"時","")</f>
        <v/>
      </c>
      <c r="O31" s="113"/>
    </row>
    <row r="32" spans="1:15" x14ac:dyDescent="0.15">
      <c r="A32" s="29" t="s">
        <v>21</v>
      </c>
      <c r="B32" s="112" t="str">
        <f>IF((B30)="","",IF((VLOOKUP(入力!B30,Data!A4:B112,2,FALSE))=3,"ハイシーズン",IF((VLOOKUP(入力!B30,Data!A4:B112,2,FALSE))=2,"土日祝","平日")))</f>
        <v/>
      </c>
      <c r="C32" s="112"/>
      <c r="D32" s="112" t="str">
        <f>IF((D30)="","",IF((VLOOKUP(入力!D30,Data!A4:B112,2,FALSE))=3,"ハイシーズン",IF((VLOOKUP(入力!D30,Data!A4:B112,2,FALSE))=2,"土日祝","平日")))</f>
        <v/>
      </c>
      <c r="E32" s="112"/>
      <c r="F32" s="112" t="str">
        <f>IF((F30)="","",IF((VLOOKUP(入力!F30,Data!A4:B112,2,FALSE))=3,"ハイシーズン",IF((VLOOKUP(入力!F30,Data!A4:B112,2,FALSE))=2,"土日祝","平日")))</f>
        <v/>
      </c>
      <c r="G32" s="112"/>
      <c r="H32" s="112" t="str">
        <f>IF((H30)="","",IF((VLOOKUP(入力!H30,Data!A4:B112,2,FALSE))=3,"ハイシーズン",IF((VLOOKUP(入力!H30,Data!A4:B112,2,FALSE))=2,"土日祝","平日")))</f>
        <v/>
      </c>
      <c r="I32" s="112"/>
      <c r="J32" s="112" t="str">
        <f>IF((J30)="","",IF((VLOOKUP(入力!J30,Data!A4:B112,2,FALSE))=3,"ハイシーズン",IF((VLOOKUP(入力!J30,Data!A4:B112,2,FALSE))=2,"土日祝","平日")))</f>
        <v/>
      </c>
      <c r="K32" s="112"/>
      <c r="L32" s="112" t="str">
        <f>IF((L30)="","",IF((VLOOKUP(入力!L30,Data!A4:B112,2,FALSE))=3,"ハイシーズン",IF((VLOOKUP(入力!L30,Data!A4:B112,2,FALSE))=2,"土日祝","平日")))</f>
        <v/>
      </c>
      <c r="M32" s="112"/>
      <c r="N32" s="112" t="str">
        <f>IF((N30)="","",IF((VLOOKUP(入力!N30,Data!A4:B112,2,FALSE))=3,"ハイシーズン",IF((VLOOKUP(入力!N30,Data!A4:B112,2,FALSE))=2,"土日祝","平日")))</f>
        <v/>
      </c>
      <c r="O32" s="113"/>
    </row>
    <row r="33" spans="1:15" x14ac:dyDescent="0.15">
      <c r="A33" s="29" t="s">
        <v>20</v>
      </c>
      <c r="B33" s="112" t="str">
        <f>IF((B29&lt;&gt;""),IF((B31&lt;&gt;""),"延長料金","一日料金"),"")</f>
        <v/>
      </c>
      <c r="C33" s="112"/>
      <c r="D33" s="112" t="str">
        <f>IF((D29&lt;&gt;""),IF((D31&lt;&gt;""),"延長料金","一日料金"),"")</f>
        <v/>
      </c>
      <c r="E33" s="112"/>
      <c r="F33" s="112" t="str">
        <f>IF((F29&lt;&gt;""),IF((F31&lt;&gt;""),"延長料金","一日料金"),"")</f>
        <v/>
      </c>
      <c r="G33" s="112"/>
      <c r="H33" s="112" t="str">
        <f>IF((H29&lt;&gt;""),IF((H31&lt;&gt;""),"延長料金","一日料金"),"")</f>
        <v/>
      </c>
      <c r="I33" s="112"/>
      <c r="J33" s="112" t="str">
        <f>IF((J29&lt;&gt;""),IF((J31&lt;&gt;""),"延長料金","一日料金"),"")</f>
        <v/>
      </c>
      <c r="K33" s="112"/>
      <c r="L33" s="112" t="str">
        <f>IF((L29&lt;&gt;""),IF((L31&lt;&gt;""),"延長料金","一日料金"),"")</f>
        <v/>
      </c>
      <c r="M33" s="112"/>
      <c r="N33" s="112" t="str">
        <f>IF((N29&lt;&gt;""),IF((N31&lt;&gt;""),"延長料金","一日料金"),"")</f>
        <v/>
      </c>
      <c r="O33" s="113"/>
    </row>
    <row r="34" spans="1:15" ht="14.25" thickBot="1" x14ac:dyDescent="0.2">
      <c r="A34" s="30" t="s">
        <v>22</v>
      </c>
      <c r="B34" s="102" t="str">
        <f>IF((B29=""),"",IF((B33="一日料金"),IF((B32="ハイシーズン"),N7, IF((B32="土日祝"),L7,J7)),IF((H10&gt;=15),IF((B32="ハイシーズン"),(N7*0.05)*(H12-10),IF((B32="土日祝"),(L7*0.05)*(H12-10),IF((B32="平日"),(J7*0.05)*(H12-10),""))),IF((B32="ハイシーズン"),(N7*0.05)*(H12-H10),IF((B32="土日祝"),(L7*0.05)*(H12-H10),IF((B32="平日"),(J7*0.05)*(H12-H10),""))))))</f>
        <v/>
      </c>
      <c r="C34" s="102"/>
      <c r="D34" s="102" t="str">
        <f>IF((D29=""),"",IF((D33="一日料金"),IF((D32="ハイシーズン"),N7, IF((D32="土日祝"),L7,J7)),IF((H10&gt;=15),IF((D32="ハイシーズン"),(N7*0.05)*(H12-10),IF((D32="土日祝"),(L7*0.05)*(H12-10),IF((D32="平日"),(J7*0.05)*(H12-10),""))),IF((D32="ハイシーズン"),(N7*0.05)*(H12-H10),IF((D32="土日祝"),(L7*0.05)*(H12-H10),IF((D32="平日"),(J7*0.05)*(H12-H10),""))))))</f>
        <v/>
      </c>
      <c r="E34" s="102"/>
      <c r="F34" s="102" t="str">
        <f>IF((F29=""),"",IF((F33="一日料金"),IF((F32="ハイシーズン"),N7, IF((F32="土日祝"),L7,J7)),IF((H10&gt;=15),IF((F32="ハイシーズン"),(N7*0.05)*(H12-10),IF((F32="土日祝"),(L7*0.05)*(H12-10),IF((F32="平日"),(J7*0.05)*(H12-10),""))),IF((F32="ハイシーズン"),(N7*0.05)*(H12-H10),IF((F32="土日祝"),(L7*0.05)*(H12-H10),IF((F32="平日"),(J7*0.05)*(H12-H10),""))))))</f>
        <v/>
      </c>
      <c r="G34" s="102"/>
      <c r="H34" s="102" t="str">
        <f>IF((H29=""),"",IF((H33="一日料金"),IF((H32="ハイシーズン"),N7, IF((H32="土日祝"),L7,J7)),IF((H10&gt;=15),IF((H32="ハイシーズン"),(N7*0.05)*(H12-10),IF((H32="土日祝"),(L7*0.05)*(H12-10),IF((H32="平日"),(J7*0.05)*(H12-10),""))),IF((H32="ハイシーズン"),(N7*0.05)*(H12-H10),IF((H32="土日祝"),(L7*0.05)*(H12-H10),IF((H32="平日"),(J7*0.05)*(H12-H10),""))))))</f>
        <v/>
      </c>
      <c r="I34" s="102"/>
      <c r="J34" s="102" t="str">
        <f>IF((J29=""),"",IF((J33="一日料金"),IF((J32="ハイシーズン"),N7, IF((J32="土日祝"),L7,J7)),IF((H10&gt;=15),IF((J32="ハイシーズン"),(N7*0.05)*(H12-10),IF((J32="土日祝"),(L7*0.05)*(H12-10),IF((J32="平日"),(J7*0.05)*(H12-10),""))),IF((J32="ハイシーズン"),(N7*0.05)*(H12-H10),IF((J32="土日祝"),(L7*0.05)*(H12-H10),IF((J32="平日"),(J7*0.05)*(H12-H10),""))))))</f>
        <v/>
      </c>
      <c r="K34" s="102"/>
      <c r="L34" s="102" t="str">
        <f>IF((L29=""),"",IF((L33="一日料金"),IF((L32="ハイシーズン"),N7, IF((L32="土日祝"),L7,J7)),IF((H10&gt;=15),IF((L32="ハイシーズン"),(N7*0.05)*(H12-10),IF((L32="土日祝"),(L7*0.05)*(H12-10),IF((L32="平日"),(J7*0.05)*(H12-10),""))),IF((L32="ハイシーズン"),(N7*0.05)*(H12-H10),IF((L32="土日祝"),(L7*0.05)*(H12-H10),IF((L32="平日"),(J7*0.05)*(H12-H10),""))))))</f>
        <v/>
      </c>
      <c r="M34" s="102"/>
      <c r="N34" s="102" t="str">
        <f>IF((N29=""),"",IF((N33="一日料金"),IF((N32="ハイシーズン"),N7, IF((N32="土日祝"),L7,J7)),IF((H10&gt;=15),IF((N32="ハイシーズン"),(N7*0.05)*(H12-10),IF((N32="土日祝"),(L7*0.05)*(H12-10),IF((N32="平日"),(J7*0.05)*(H12-10),""))),IF((N32="ハイシーズン"),(N7*0.05)*(H12-H10),IF((N32="土日祝"),(L7*0.05)*(H12-H10),IF((N32="平日"),(J7*0.05)*(H12-H10),""))))))</f>
        <v/>
      </c>
      <c r="O34" s="103"/>
    </row>
    <row r="35" spans="1:15" ht="14.25" thickBot="1" x14ac:dyDescent="0.2"/>
    <row r="36" spans="1:15" ht="42" customHeight="1" x14ac:dyDescent="0.15">
      <c r="A36" s="119" t="s">
        <v>54</v>
      </c>
      <c r="B36" s="120"/>
      <c r="C36" s="120"/>
      <c r="D36" s="120"/>
      <c r="E36" s="120"/>
      <c r="F36" s="120"/>
      <c r="G36" s="120"/>
      <c r="H36" s="120"/>
      <c r="I36" s="120"/>
      <c r="J36" s="120"/>
      <c r="K36" s="120"/>
      <c r="L36" s="120"/>
      <c r="M36" s="120"/>
      <c r="N36" s="120"/>
      <c r="O36" s="121"/>
    </row>
    <row r="37" spans="1:15" ht="42" customHeight="1" x14ac:dyDescent="0.15">
      <c r="A37" s="122"/>
      <c r="B37" s="123"/>
      <c r="C37" s="123"/>
      <c r="D37" s="123"/>
      <c r="E37" s="123"/>
      <c r="F37" s="123"/>
      <c r="G37" s="123"/>
      <c r="H37" s="123"/>
      <c r="I37" s="123"/>
      <c r="J37" s="123"/>
      <c r="K37" s="123"/>
      <c r="L37" s="123"/>
      <c r="M37" s="123"/>
      <c r="N37" s="123"/>
      <c r="O37" s="124"/>
    </row>
    <row r="38" spans="1:15" ht="42" customHeight="1" x14ac:dyDescent="0.15">
      <c r="A38" s="122"/>
      <c r="B38" s="123"/>
      <c r="C38" s="123"/>
      <c r="D38" s="123"/>
      <c r="E38" s="123"/>
      <c r="F38" s="123"/>
      <c r="G38" s="123"/>
      <c r="H38" s="123"/>
      <c r="I38" s="123"/>
      <c r="J38" s="123"/>
      <c r="K38" s="123"/>
      <c r="L38" s="123"/>
      <c r="M38" s="123"/>
      <c r="N38" s="123"/>
      <c r="O38" s="124"/>
    </row>
    <row r="39" spans="1:15" ht="42" customHeight="1" x14ac:dyDescent="0.15">
      <c r="A39" s="122"/>
      <c r="B39" s="123"/>
      <c r="C39" s="123"/>
      <c r="D39" s="123"/>
      <c r="E39" s="123"/>
      <c r="F39" s="123"/>
      <c r="G39" s="123"/>
      <c r="H39" s="123"/>
      <c r="I39" s="123"/>
      <c r="J39" s="123"/>
      <c r="K39" s="123"/>
      <c r="L39" s="123"/>
      <c r="M39" s="123"/>
      <c r="N39" s="123"/>
      <c r="O39" s="124"/>
    </row>
    <row r="40" spans="1:15" ht="42" customHeight="1" x14ac:dyDescent="0.15">
      <c r="A40" s="122"/>
      <c r="B40" s="123"/>
      <c r="C40" s="123"/>
      <c r="D40" s="123"/>
      <c r="E40" s="123"/>
      <c r="F40" s="123"/>
      <c r="G40" s="123"/>
      <c r="H40" s="123"/>
      <c r="I40" s="123"/>
      <c r="J40" s="123"/>
      <c r="K40" s="123"/>
      <c r="L40" s="123"/>
      <c r="M40" s="123"/>
      <c r="N40" s="123"/>
      <c r="O40" s="124"/>
    </row>
    <row r="41" spans="1:15" ht="42" customHeight="1" x14ac:dyDescent="0.15">
      <c r="A41" s="122"/>
      <c r="B41" s="123"/>
      <c r="C41" s="123"/>
      <c r="D41" s="123"/>
      <c r="E41" s="123"/>
      <c r="F41" s="123"/>
      <c r="G41" s="123"/>
      <c r="H41" s="123"/>
      <c r="I41" s="123"/>
      <c r="J41" s="123"/>
      <c r="K41" s="123"/>
      <c r="L41" s="123"/>
      <c r="M41" s="123"/>
      <c r="N41" s="123"/>
      <c r="O41" s="124"/>
    </row>
    <row r="42" spans="1:15" ht="42" customHeight="1" thickBot="1" x14ac:dyDescent="0.2">
      <c r="A42" s="125"/>
      <c r="B42" s="126"/>
      <c r="C42" s="126"/>
      <c r="D42" s="126"/>
      <c r="E42" s="126"/>
      <c r="F42" s="126"/>
      <c r="G42" s="126"/>
      <c r="H42" s="126"/>
      <c r="I42" s="126"/>
      <c r="J42" s="126"/>
      <c r="K42" s="126"/>
      <c r="L42" s="126"/>
      <c r="M42" s="126"/>
      <c r="N42" s="126"/>
      <c r="O42" s="127"/>
    </row>
    <row r="43" spans="1:15" x14ac:dyDescent="0.15">
      <c r="A43" s="38"/>
    </row>
  </sheetData>
  <mergeCells count="133">
    <mergeCell ref="A36:O42"/>
    <mergeCell ref="D2:L3"/>
    <mergeCell ref="J22:K22"/>
    <mergeCell ref="L22:M22"/>
    <mergeCell ref="N22:O22"/>
    <mergeCell ref="B21:O21"/>
    <mergeCell ref="H22:I22"/>
    <mergeCell ref="N23:O23"/>
    <mergeCell ref="B23:C23"/>
    <mergeCell ref="D23:E23"/>
    <mergeCell ref="F23:G23"/>
    <mergeCell ref="H23:I23"/>
    <mergeCell ref="J23:K23"/>
    <mergeCell ref="L23:M23"/>
    <mergeCell ref="F25:G25"/>
    <mergeCell ref="H25:I25"/>
    <mergeCell ref="J25:K25"/>
    <mergeCell ref="L25:M25"/>
    <mergeCell ref="N25:O25"/>
    <mergeCell ref="B22:C22"/>
    <mergeCell ref="D22:E22"/>
    <mergeCell ref="F22:G22"/>
    <mergeCell ref="E16:G16"/>
    <mergeCell ref="H16:I16"/>
    <mergeCell ref="B26:C26"/>
    <mergeCell ref="D26:E26"/>
    <mergeCell ref="F26:G26"/>
    <mergeCell ref="H26:I26"/>
    <mergeCell ref="J26:K26"/>
    <mergeCell ref="B24:C24"/>
    <mergeCell ref="D24:E24"/>
    <mergeCell ref="F24:G24"/>
    <mergeCell ref="H24:I24"/>
    <mergeCell ref="J24:K24"/>
    <mergeCell ref="D25:E25"/>
    <mergeCell ref="B25:C25"/>
    <mergeCell ref="L26:M26"/>
    <mergeCell ref="N26:O26"/>
    <mergeCell ref="B32:C32"/>
    <mergeCell ref="D32:E32"/>
    <mergeCell ref="F32:G32"/>
    <mergeCell ref="H32:I32"/>
    <mergeCell ref="J32:K32"/>
    <mergeCell ref="N29:O29"/>
    <mergeCell ref="B30:C30"/>
    <mergeCell ref="D30:E30"/>
    <mergeCell ref="F30:G30"/>
    <mergeCell ref="H30:I30"/>
    <mergeCell ref="J30:K30"/>
    <mergeCell ref="L30:M30"/>
    <mergeCell ref="N30:O30"/>
    <mergeCell ref="B29:C29"/>
    <mergeCell ref="D29:E29"/>
    <mergeCell ref="F29:G29"/>
    <mergeCell ref="H29:I29"/>
    <mergeCell ref="J31:K31"/>
    <mergeCell ref="L31:M31"/>
    <mergeCell ref="N31:O31"/>
    <mergeCell ref="J29:K29"/>
    <mergeCell ref="L29:M29"/>
    <mergeCell ref="L33:M33"/>
    <mergeCell ref="N33:O33"/>
    <mergeCell ref="B27:C27"/>
    <mergeCell ref="D27:E27"/>
    <mergeCell ref="F27:G27"/>
    <mergeCell ref="H27:I27"/>
    <mergeCell ref="J27:K27"/>
    <mergeCell ref="L27:M27"/>
    <mergeCell ref="N27:O27"/>
    <mergeCell ref="B33:C33"/>
    <mergeCell ref="D33:E33"/>
    <mergeCell ref="F33:G33"/>
    <mergeCell ref="H33:I33"/>
    <mergeCell ref="J33:K33"/>
    <mergeCell ref="L32:M32"/>
    <mergeCell ref="N32:O32"/>
    <mergeCell ref="L34:M34"/>
    <mergeCell ref="N34:O34"/>
    <mergeCell ref="J7:K7"/>
    <mergeCell ref="L7:M7"/>
    <mergeCell ref="N7:O7"/>
    <mergeCell ref="E12:G12"/>
    <mergeCell ref="B10:C10"/>
    <mergeCell ref="B12:C12"/>
    <mergeCell ref="H11:I11"/>
    <mergeCell ref="B14:C14"/>
    <mergeCell ref="B16:C16"/>
    <mergeCell ref="A28:O28"/>
    <mergeCell ref="J11:K11"/>
    <mergeCell ref="B34:C34"/>
    <mergeCell ref="D34:E34"/>
    <mergeCell ref="F34:G34"/>
    <mergeCell ref="H34:I34"/>
    <mergeCell ref="J34:K34"/>
    <mergeCell ref="L24:M24"/>
    <mergeCell ref="N24:O24"/>
    <mergeCell ref="B31:C31"/>
    <mergeCell ref="D31:E31"/>
    <mergeCell ref="F31:G31"/>
    <mergeCell ref="H31:I31"/>
    <mergeCell ref="B9:D9"/>
    <mergeCell ref="B6:C7"/>
    <mergeCell ref="L14:O14"/>
    <mergeCell ref="L11:O11"/>
    <mergeCell ref="L12:O12"/>
    <mergeCell ref="L13:O13"/>
    <mergeCell ref="E14:G14"/>
    <mergeCell ref="B13:I13"/>
    <mergeCell ref="H14:I14"/>
    <mergeCell ref="B11:G11"/>
    <mergeCell ref="J12:K12"/>
    <mergeCell ref="J13:K13"/>
    <mergeCell ref="J14:K14"/>
    <mergeCell ref="J6:K6"/>
    <mergeCell ref="L6:M6"/>
    <mergeCell ref="N6:O6"/>
    <mergeCell ref="E10:G10"/>
    <mergeCell ref="E9:G9"/>
    <mergeCell ref="H9:I9"/>
    <mergeCell ref="J9:K10"/>
    <mergeCell ref="L9:O10"/>
    <mergeCell ref="E6:H7"/>
    <mergeCell ref="B15:C15"/>
    <mergeCell ref="E15:G15"/>
    <mergeCell ref="B18:C19"/>
    <mergeCell ref="D18:E18"/>
    <mergeCell ref="D19:E19"/>
    <mergeCell ref="H19:O19"/>
    <mergeCell ref="H18:J18"/>
    <mergeCell ref="K18:M18"/>
    <mergeCell ref="N18:O18"/>
    <mergeCell ref="L15:O16"/>
    <mergeCell ref="J15:K16"/>
  </mergeCells>
  <phoneticPr fontId="2"/>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Data!$D$3:$D$14</xm:f>
          </x14:formula1>
          <xm:sqref>H12 H10</xm:sqref>
        </x14:dataValidation>
        <x14:dataValidation type="list" allowBlank="1" showInputMessage="1" showErrorMessage="1" xr:uid="{00000000-0002-0000-0000-000001000000}">
          <x14:formula1>
            <xm:f>Data!$M$2:$M$3</xm:f>
          </x14:formula1>
          <xm:sqref>E14:G14</xm:sqref>
        </x14:dataValidation>
        <x14:dataValidation type="list" allowBlank="1" showInputMessage="1" showErrorMessage="1" xr:uid="{00000000-0002-0000-0000-000002000000}">
          <x14:formula1>
            <xm:f>Data!$O$2:$O$4</xm:f>
          </x14:formula1>
          <xm:sqref>E16:G16</xm:sqref>
        </x14:dataValidation>
        <x14:dataValidation type="list" allowBlank="1" showInputMessage="1" showErrorMessage="1" xr:uid="{00000000-0002-0000-0000-000004000000}">
          <x14:formula1>
            <xm:f>Data!$G$4:$G$6</xm:f>
          </x14:formula1>
          <xm:sqref>E6:H7</xm:sqref>
        </x14:dataValidation>
        <x14:dataValidation type="list" allowBlank="1" showInputMessage="1" showErrorMessage="1" xr:uid="{00000000-0002-0000-0000-000005000000}">
          <x14:formula1>
            <xm:f>Data!$Q$3:$Q$9</xm:f>
          </x14:formula1>
          <xm:sqref>F18</xm:sqref>
        </x14:dataValidation>
        <x14:dataValidation type="list" allowBlank="1" showInputMessage="1" showErrorMessage="1" xr:uid="{00000000-0002-0000-0000-000006000000}">
          <x14:formula1>
            <xm:f>Data!$Q$2:$Q$8</xm:f>
          </x14:formula1>
          <xm:sqref>F19</xm:sqref>
        </x14:dataValidation>
        <x14:dataValidation type="list" allowBlank="1" showInputMessage="1" showErrorMessage="1" xr:uid="{00000000-0002-0000-0000-000003000000}">
          <x14:formula1>
            <xm:f>Data!$A$4:$A$170</xm:f>
          </x14:formula1>
          <xm:sqref>E12:G12</xm:sqref>
        </x14:dataValidation>
        <x14:dataValidation type="list" allowBlank="1" showInputMessage="1" showErrorMessage="1" xr:uid="{46A8A2DE-28C5-413E-82CC-9CF5865B3F43}">
          <x14:formula1>
            <xm:f>Data!$A$4:$A$170</xm:f>
          </x14:formula1>
          <xm:sqref>E10:G10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0"/>
  <sheetViews>
    <sheetView topLeftCell="A163" workbookViewId="0">
      <selection activeCell="K15" sqref="K15"/>
    </sheetView>
  </sheetViews>
  <sheetFormatPr defaultRowHeight="13.5" x14ac:dyDescent="0.15"/>
  <cols>
    <col min="1" max="1" width="16.25" style="14" customWidth="1"/>
    <col min="2" max="2" width="4.25" style="15" customWidth="1"/>
    <col min="3" max="3" width="2.375" style="15" customWidth="1"/>
    <col min="4" max="4" width="5.125" customWidth="1"/>
    <col min="5" max="5" width="1.625" customWidth="1"/>
    <col min="6" max="6" width="3.125" customWidth="1"/>
    <col min="7" max="7" width="15.25" customWidth="1"/>
    <col min="8" max="8" width="6.375" customWidth="1"/>
    <col min="9" max="10" width="7.125" customWidth="1"/>
    <col min="11" max="11" width="84.625" customWidth="1"/>
    <col min="12" max="12" width="1.625" customWidth="1"/>
    <col min="14" max="14" width="1.875" customWidth="1"/>
    <col min="15" max="15" width="11.5" customWidth="1"/>
    <col min="16" max="16" width="1.75" customWidth="1"/>
    <col min="17" max="17" width="4.375" customWidth="1"/>
  </cols>
  <sheetData>
    <row r="1" spans="1:17" x14ac:dyDescent="0.15">
      <c r="A1" s="141" t="s">
        <v>51</v>
      </c>
      <c r="B1" s="141"/>
      <c r="C1" s="9"/>
      <c r="D1" s="8" t="s">
        <v>12</v>
      </c>
      <c r="E1" s="1"/>
      <c r="F1" s="140" t="s">
        <v>0</v>
      </c>
      <c r="G1" s="140"/>
      <c r="H1" s="140"/>
      <c r="I1" s="140"/>
      <c r="J1" s="140"/>
      <c r="K1" s="33"/>
      <c r="M1" t="s">
        <v>34</v>
      </c>
      <c r="O1" t="s">
        <v>29</v>
      </c>
      <c r="Q1" t="s">
        <v>49</v>
      </c>
    </row>
    <row r="2" spans="1:17" x14ac:dyDescent="0.15">
      <c r="A2" s="10" t="s">
        <v>11</v>
      </c>
      <c r="B2" s="7" t="s">
        <v>21</v>
      </c>
      <c r="C2" s="11"/>
      <c r="F2" s="2"/>
      <c r="G2" s="2" t="s">
        <v>1</v>
      </c>
      <c r="H2" s="2" t="s">
        <v>2</v>
      </c>
      <c r="I2" s="2" t="s">
        <v>3</v>
      </c>
      <c r="J2" s="2" t="s">
        <v>4</v>
      </c>
      <c r="K2" s="2"/>
      <c r="M2" t="s">
        <v>32</v>
      </c>
      <c r="O2" t="s">
        <v>37</v>
      </c>
      <c r="Q2">
        <v>0</v>
      </c>
    </row>
    <row r="3" spans="1:17" x14ac:dyDescent="0.15">
      <c r="A3" s="10" t="s">
        <v>41</v>
      </c>
      <c r="B3" s="7"/>
      <c r="C3" s="11"/>
      <c r="D3" t="s">
        <v>39</v>
      </c>
      <c r="F3" s="2"/>
      <c r="G3" s="2"/>
      <c r="H3" s="2"/>
      <c r="I3" s="2"/>
      <c r="J3" s="2"/>
      <c r="K3" s="2"/>
      <c r="M3" t="s">
        <v>33</v>
      </c>
      <c r="O3" t="s">
        <v>35</v>
      </c>
      <c r="Q3">
        <v>1</v>
      </c>
    </row>
    <row r="4" spans="1:17" x14ac:dyDescent="0.15">
      <c r="A4" s="12">
        <v>43179</v>
      </c>
      <c r="B4" s="19">
        <v>1</v>
      </c>
      <c r="C4" s="17"/>
      <c r="D4" s="6">
        <v>10</v>
      </c>
      <c r="E4" s="3"/>
      <c r="F4" s="2" t="s">
        <v>50</v>
      </c>
      <c r="G4" s="2" t="s">
        <v>40</v>
      </c>
      <c r="H4" s="2">
        <v>0</v>
      </c>
      <c r="I4" s="2">
        <v>0</v>
      </c>
      <c r="J4" s="2">
        <v>0</v>
      </c>
      <c r="K4" s="2"/>
      <c r="O4" t="s">
        <v>36</v>
      </c>
      <c r="Q4">
        <v>2</v>
      </c>
    </row>
    <row r="5" spans="1:17" x14ac:dyDescent="0.15">
      <c r="A5" s="12">
        <v>43180</v>
      </c>
      <c r="B5" s="19">
        <v>1</v>
      </c>
      <c r="C5" s="17"/>
      <c r="D5" s="6">
        <v>11</v>
      </c>
      <c r="E5" s="3"/>
      <c r="F5" s="2" t="s">
        <v>5</v>
      </c>
      <c r="G5" s="2" t="s">
        <v>7</v>
      </c>
      <c r="H5" s="2">
        <v>13500</v>
      </c>
      <c r="I5" s="2">
        <v>16500</v>
      </c>
      <c r="J5" s="2">
        <v>21000</v>
      </c>
      <c r="K5" s="2" t="s">
        <v>47</v>
      </c>
      <c r="Q5">
        <v>3</v>
      </c>
    </row>
    <row r="6" spans="1:17" x14ac:dyDescent="0.15">
      <c r="A6" s="16">
        <v>43181</v>
      </c>
      <c r="B6" s="20">
        <v>3</v>
      </c>
      <c r="C6" s="17"/>
      <c r="D6" s="6">
        <v>12</v>
      </c>
      <c r="E6" s="3"/>
      <c r="F6" s="2" t="s">
        <v>6</v>
      </c>
      <c r="G6" s="2" t="s">
        <v>8</v>
      </c>
      <c r="H6" s="2">
        <v>19000</v>
      </c>
      <c r="I6" s="2">
        <v>22000</v>
      </c>
      <c r="J6" s="2">
        <v>26500</v>
      </c>
      <c r="K6" s="2" t="s">
        <v>48</v>
      </c>
      <c r="Q6">
        <v>4</v>
      </c>
    </row>
    <row r="7" spans="1:17" x14ac:dyDescent="0.15">
      <c r="A7" s="16">
        <v>43182</v>
      </c>
      <c r="B7" s="20">
        <v>3</v>
      </c>
      <c r="C7" s="17"/>
      <c r="D7" s="6">
        <v>13</v>
      </c>
      <c r="E7" s="3"/>
      <c r="Q7">
        <v>5</v>
      </c>
    </row>
    <row r="8" spans="1:17" x14ac:dyDescent="0.15">
      <c r="A8" s="16">
        <v>43183</v>
      </c>
      <c r="B8" s="20">
        <v>3</v>
      </c>
      <c r="C8" s="17"/>
      <c r="D8" s="6">
        <v>14</v>
      </c>
      <c r="E8" s="3"/>
      <c r="Q8">
        <v>6</v>
      </c>
    </row>
    <row r="9" spans="1:17" x14ac:dyDescent="0.15">
      <c r="A9" s="16">
        <v>43184</v>
      </c>
      <c r="B9" s="20">
        <v>3</v>
      </c>
      <c r="C9" s="17"/>
      <c r="D9" s="6">
        <v>15</v>
      </c>
      <c r="E9" s="3"/>
      <c r="Q9">
        <v>7</v>
      </c>
    </row>
    <row r="10" spans="1:17" x14ac:dyDescent="0.15">
      <c r="A10" s="16">
        <v>43185</v>
      </c>
      <c r="B10" s="20">
        <v>3</v>
      </c>
      <c r="C10" s="17"/>
      <c r="D10" s="6">
        <v>16</v>
      </c>
      <c r="E10" s="3"/>
    </row>
    <row r="11" spans="1:17" x14ac:dyDescent="0.15">
      <c r="A11" s="16">
        <v>43186</v>
      </c>
      <c r="B11" s="20">
        <v>3</v>
      </c>
      <c r="C11" s="17"/>
      <c r="D11" s="6">
        <v>17</v>
      </c>
      <c r="E11" s="3"/>
    </row>
    <row r="12" spans="1:17" x14ac:dyDescent="0.15">
      <c r="A12" s="16">
        <v>43187</v>
      </c>
      <c r="B12" s="20">
        <v>3</v>
      </c>
      <c r="C12" s="13"/>
      <c r="D12" s="6">
        <v>18</v>
      </c>
      <c r="E12" s="4"/>
    </row>
    <row r="13" spans="1:17" x14ac:dyDescent="0.15">
      <c r="A13" s="16">
        <v>43188</v>
      </c>
      <c r="B13" s="20">
        <v>3</v>
      </c>
      <c r="C13" s="13"/>
      <c r="D13" s="6">
        <v>19</v>
      </c>
      <c r="E13" s="4"/>
    </row>
    <row r="14" spans="1:17" x14ac:dyDescent="0.15">
      <c r="A14" s="16">
        <v>43189</v>
      </c>
      <c r="B14" s="20">
        <v>3</v>
      </c>
      <c r="C14" s="13"/>
      <c r="D14" s="6">
        <v>20</v>
      </c>
      <c r="E14" s="4"/>
    </row>
    <row r="15" spans="1:17" x14ac:dyDescent="0.15">
      <c r="A15" s="16">
        <v>43190</v>
      </c>
      <c r="B15" s="20">
        <v>3</v>
      </c>
      <c r="C15" s="13"/>
      <c r="D15" s="4"/>
      <c r="E15" s="4"/>
    </row>
    <row r="16" spans="1:17" x14ac:dyDescent="0.15">
      <c r="A16" s="16">
        <v>43191</v>
      </c>
      <c r="B16" s="20">
        <v>3</v>
      </c>
      <c r="C16" s="18"/>
      <c r="D16" s="5"/>
      <c r="E16" s="5"/>
    </row>
    <row r="17" spans="1:5" x14ac:dyDescent="0.15">
      <c r="A17" s="16">
        <v>43192</v>
      </c>
      <c r="B17" s="20">
        <v>3</v>
      </c>
      <c r="C17" s="18"/>
      <c r="D17" s="4"/>
      <c r="E17" s="4"/>
    </row>
    <row r="18" spans="1:5" x14ac:dyDescent="0.15">
      <c r="A18" s="16">
        <v>43193</v>
      </c>
      <c r="B18" s="20">
        <v>3</v>
      </c>
      <c r="C18" s="13"/>
      <c r="D18" s="4"/>
      <c r="E18" s="4"/>
    </row>
    <row r="19" spans="1:5" x14ac:dyDescent="0.15">
      <c r="A19" s="16">
        <v>43194</v>
      </c>
      <c r="B19" s="20">
        <v>3</v>
      </c>
      <c r="C19" s="13"/>
      <c r="D19" s="4"/>
      <c r="E19" s="4"/>
    </row>
    <row r="20" spans="1:5" x14ac:dyDescent="0.15">
      <c r="A20" s="16">
        <v>43195</v>
      </c>
      <c r="B20" s="20">
        <v>3</v>
      </c>
      <c r="C20" s="13"/>
      <c r="D20" s="4"/>
      <c r="E20" s="4"/>
    </row>
    <row r="21" spans="1:5" x14ac:dyDescent="0.15">
      <c r="A21" s="16">
        <v>43196</v>
      </c>
      <c r="B21" s="20">
        <v>3</v>
      </c>
      <c r="C21" s="13"/>
      <c r="D21" s="4"/>
      <c r="E21" s="4"/>
    </row>
    <row r="22" spans="1:5" x14ac:dyDescent="0.15">
      <c r="A22" s="16">
        <v>43197</v>
      </c>
      <c r="B22" s="20">
        <v>3</v>
      </c>
      <c r="C22" s="18"/>
      <c r="D22" s="5"/>
      <c r="E22" s="5"/>
    </row>
    <row r="23" spans="1:5" x14ac:dyDescent="0.15">
      <c r="A23" s="16">
        <v>43198</v>
      </c>
      <c r="B23" s="20">
        <v>3</v>
      </c>
      <c r="C23" s="18"/>
      <c r="D23" s="5"/>
      <c r="E23" s="5"/>
    </row>
    <row r="24" spans="1:5" x14ac:dyDescent="0.15">
      <c r="A24" s="142">
        <v>43199</v>
      </c>
      <c r="B24" s="143">
        <v>1</v>
      </c>
      <c r="C24" s="18"/>
      <c r="D24" s="4"/>
      <c r="E24" s="4"/>
    </row>
    <row r="25" spans="1:5" x14ac:dyDescent="0.15">
      <c r="A25" s="142">
        <v>43200</v>
      </c>
      <c r="B25" s="143">
        <v>1</v>
      </c>
      <c r="C25" s="13"/>
      <c r="D25" s="4"/>
      <c r="E25" s="4"/>
    </row>
    <row r="26" spans="1:5" x14ac:dyDescent="0.15">
      <c r="A26" s="142">
        <v>43201</v>
      </c>
      <c r="B26" s="143">
        <v>1</v>
      </c>
      <c r="C26" s="13"/>
      <c r="D26" s="4"/>
      <c r="E26" s="4"/>
    </row>
    <row r="27" spans="1:5" x14ac:dyDescent="0.15">
      <c r="A27" s="142">
        <v>43202</v>
      </c>
      <c r="B27" s="143">
        <v>1</v>
      </c>
      <c r="C27" s="13"/>
      <c r="D27" s="4"/>
      <c r="E27" s="4"/>
    </row>
    <row r="28" spans="1:5" x14ac:dyDescent="0.15">
      <c r="A28" s="142">
        <v>43203</v>
      </c>
      <c r="B28" s="143">
        <v>1</v>
      </c>
      <c r="C28" s="13"/>
      <c r="D28" s="4"/>
      <c r="E28" s="4"/>
    </row>
    <row r="29" spans="1:5" x14ac:dyDescent="0.15">
      <c r="A29" s="16">
        <v>43204</v>
      </c>
      <c r="B29" s="20">
        <v>2</v>
      </c>
      <c r="C29" s="13"/>
      <c r="D29" s="5"/>
      <c r="E29" s="5"/>
    </row>
    <row r="30" spans="1:5" x14ac:dyDescent="0.15">
      <c r="A30" s="16">
        <v>43205</v>
      </c>
      <c r="B30" s="20">
        <v>2</v>
      </c>
      <c r="C30" s="18"/>
      <c r="D30" s="5"/>
      <c r="E30" s="5"/>
    </row>
    <row r="31" spans="1:5" x14ac:dyDescent="0.15">
      <c r="A31" s="142">
        <v>43206</v>
      </c>
      <c r="B31" s="143">
        <v>1</v>
      </c>
      <c r="C31" s="18"/>
      <c r="D31" s="4"/>
      <c r="E31" s="4"/>
    </row>
    <row r="32" spans="1:5" x14ac:dyDescent="0.15">
      <c r="A32" s="142">
        <v>43207</v>
      </c>
      <c r="B32" s="143">
        <v>1</v>
      </c>
      <c r="C32" s="13"/>
      <c r="D32" s="4"/>
      <c r="E32" s="4"/>
    </row>
    <row r="33" spans="1:5" x14ac:dyDescent="0.15">
      <c r="A33" s="142">
        <v>43208</v>
      </c>
      <c r="B33" s="143">
        <v>1</v>
      </c>
      <c r="C33" s="13"/>
      <c r="D33" s="4"/>
      <c r="E33" s="4"/>
    </row>
    <row r="34" spans="1:5" x14ac:dyDescent="0.15">
      <c r="A34" s="142">
        <v>43209</v>
      </c>
      <c r="B34" s="143">
        <v>1</v>
      </c>
      <c r="C34" s="13"/>
      <c r="D34" s="4"/>
      <c r="E34" s="4"/>
    </row>
    <row r="35" spans="1:5" x14ac:dyDescent="0.15">
      <c r="A35" s="142">
        <v>43210</v>
      </c>
      <c r="B35" s="143">
        <v>1</v>
      </c>
      <c r="C35" s="13"/>
      <c r="D35" s="4"/>
      <c r="E35" s="4"/>
    </row>
    <row r="36" spans="1:5" x14ac:dyDescent="0.15">
      <c r="A36" s="16">
        <v>43211</v>
      </c>
      <c r="B36" s="20">
        <v>2</v>
      </c>
      <c r="C36" s="13"/>
      <c r="D36" s="5"/>
      <c r="E36" s="5"/>
    </row>
    <row r="37" spans="1:5" x14ac:dyDescent="0.15">
      <c r="A37" s="16">
        <v>43212</v>
      </c>
      <c r="B37" s="20">
        <v>2</v>
      </c>
      <c r="C37" s="18"/>
      <c r="D37" s="5"/>
      <c r="E37" s="5"/>
    </row>
    <row r="38" spans="1:5" x14ac:dyDescent="0.15">
      <c r="A38" s="142">
        <v>43213</v>
      </c>
      <c r="B38" s="143">
        <v>1</v>
      </c>
      <c r="C38" s="13"/>
      <c r="D38" s="5"/>
      <c r="E38" s="5"/>
    </row>
    <row r="39" spans="1:5" x14ac:dyDescent="0.15">
      <c r="A39" s="142">
        <v>43214</v>
      </c>
      <c r="B39" s="143">
        <v>1</v>
      </c>
      <c r="C39" s="18"/>
      <c r="D39" s="5"/>
      <c r="E39" s="5"/>
    </row>
    <row r="40" spans="1:5" x14ac:dyDescent="0.15">
      <c r="A40" s="142">
        <v>43215</v>
      </c>
      <c r="B40" s="143">
        <v>1</v>
      </c>
      <c r="C40" s="18"/>
      <c r="D40" s="4"/>
      <c r="E40" s="4"/>
    </row>
    <row r="41" spans="1:5" x14ac:dyDescent="0.15">
      <c r="A41" s="142">
        <v>43216</v>
      </c>
      <c r="B41" s="143">
        <v>1</v>
      </c>
      <c r="C41" s="13"/>
      <c r="D41" s="4"/>
      <c r="E41" s="4"/>
    </row>
    <row r="42" spans="1:5" x14ac:dyDescent="0.15">
      <c r="A42" s="16">
        <v>43217</v>
      </c>
      <c r="B42" s="20">
        <v>3</v>
      </c>
      <c r="C42" s="13"/>
      <c r="D42" s="4"/>
      <c r="E42" s="4"/>
    </row>
    <row r="43" spans="1:5" x14ac:dyDescent="0.15">
      <c r="A43" s="16">
        <v>43218</v>
      </c>
      <c r="B43" s="20">
        <v>3</v>
      </c>
      <c r="C43" s="13"/>
      <c r="D43" s="4"/>
      <c r="E43" s="4"/>
    </row>
    <row r="44" spans="1:5" x14ac:dyDescent="0.15">
      <c r="A44" s="16">
        <v>43219</v>
      </c>
      <c r="B44" s="20">
        <v>3</v>
      </c>
      <c r="C44" s="13"/>
      <c r="D44" s="4"/>
      <c r="E44" s="4"/>
    </row>
    <row r="45" spans="1:5" x14ac:dyDescent="0.15">
      <c r="A45" s="16">
        <v>43220</v>
      </c>
      <c r="B45" s="20">
        <v>3</v>
      </c>
      <c r="C45" s="13"/>
      <c r="D45" s="5"/>
      <c r="E45" s="5"/>
    </row>
    <row r="46" spans="1:5" x14ac:dyDescent="0.15">
      <c r="A46" s="16">
        <v>43221</v>
      </c>
      <c r="B46" s="20">
        <v>3</v>
      </c>
      <c r="C46" s="18"/>
      <c r="D46" s="5"/>
      <c r="E46" s="5"/>
    </row>
    <row r="47" spans="1:5" x14ac:dyDescent="0.15">
      <c r="A47" s="16">
        <v>43222</v>
      </c>
      <c r="B47" s="20">
        <v>3</v>
      </c>
      <c r="C47" s="18"/>
      <c r="D47" s="4"/>
      <c r="E47" s="4"/>
    </row>
    <row r="48" spans="1:5" x14ac:dyDescent="0.15">
      <c r="A48" s="16">
        <v>43223</v>
      </c>
      <c r="B48" s="20">
        <v>3</v>
      </c>
      <c r="C48" s="13"/>
      <c r="D48" s="4"/>
      <c r="E48" s="4"/>
    </row>
    <row r="49" spans="1:5" x14ac:dyDescent="0.15">
      <c r="A49" s="16">
        <v>43224</v>
      </c>
      <c r="B49" s="20">
        <v>3</v>
      </c>
      <c r="C49" s="13"/>
      <c r="D49" s="4"/>
      <c r="E49" s="4"/>
    </row>
    <row r="50" spans="1:5" x14ac:dyDescent="0.15">
      <c r="A50" s="16">
        <v>43225</v>
      </c>
      <c r="B50" s="20">
        <v>3</v>
      </c>
      <c r="C50" s="13"/>
      <c r="D50" s="4"/>
      <c r="E50" s="4"/>
    </row>
    <row r="51" spans="1:5" x14ac:dyDescent="0.15">
      <c r="A51" s="16">
        <v>43226</v>
      </c>
      <c r="B51" s="20">
        <v>3</v>
      </c>
      <c r="C51" s="13"/>
      <c r="D51" s="4"/>
      <c r="E51" s="4"/>
    </row>
    <row r="52" spans="1:5" x14ac:dyDescent="0.15">
      <c r="A52" s="16">
        <v>43227</v>
      </c>
      <c r="B52" s="20">
        <v>3</v>
      </c>
      <c r="C52" s="13"/>
      <c r="D52" s="5"/>
      <c r="E52" s="5"/>
    </row>
    <row r="53" spans="1:5" x14ac:dyDescent="0.15">
      <c r="A53" s="16">
        <v>43228</v>
      </c>
      <c r="B53" s="20">
        <v>3</v>
      </c>
      <c r="C53" s="18"/>
      <c r="D53" s="5"/>
      <c r="E53" s="5"/>
    </row>
    <row r="54" spans="1:5" x14ac:dyDescent="0.15">
      <c r="A54" s="142">
        <v>43229</v>
      </c>
      <c r="B54" s="143">
        <v>1</v>
      </c>
      <c r="C54" s="18"/>
      <c r="D54" s="4"/>
      <c r="E54" s="4"/>
    </row>
    <row r="55" spans="1:5" x14ac:dyDescent="0.15">
      <c r="A55" s="142">
        <v>43230</v>
      </c>
      <c r="B55" s="143">
        <v>1</v>
      </c>
      <c r="C55" s="13"/>
      <c r="D55" s="4"/>
      <c r="E55" s="4"/>
    </row>
    <row r="56" spans="1:5" x14ac:dyDescent="0.15">
      <c r="A56" s="142">
        <v>43231</v>
      </c>
      <c r="B56" s="143">
        <v>1</v>
      </c>
      <c r="C56" s="13"/>
      <c r="D56" s="4"/>
      <c r="E56" s="4"/>
    </row>
    <row r="57" spans="1:5" x14ac:dyDescent="0.15">
      <c r="A57" s="16">
        <v>43232</v>
      </c>
      <c r="B57" s="20">
        <v>2</v>
      </c>
      <c r="C57" s="13"/>
      <c r="D57" s="4"/>
      <c r="E57" s="4"/>
    </row>
    <row r="58" spans="1:5" x14ac:dyDescent="0.15">
      <c r="A58" s="16">
        <v>43233</v>
      </c>
      <c r="B58" s="20">
        <v>2</v>
      </c>
      <c r="C58" s="18"/>
      <c r="D58" s="3"/>
      <c r="E58" s="3"/>
    </row>
    <row r="59" spans="1:5" x14ac:dyDescent="0.15">
      <c r="A59" s="142">
        <v>43234</v>
      </c>
      <c r="B59" s="143">
        <v>1</v>
      </c>
      <c r="C59" s="18"/>
      <c r="D59" s="3"/>
      <c r="E59" s="3"/>
    </row>
    <row r="60" spans="1:5" x14ac:dyDescent="0.15">
      <c r="A60" s="142">
        <v>43235</v>
      </c>
      <c r="B60" s="143">
        <v>1</v>
      </c>
      <c r="C60" s="18"/>
      <c r="D60" s="3"/>
      <c r="E60" s="3"/>
    </row>
    <row r="61" spans="1:5" x14ac:dyDescent="0.15">
      <c r="A61" s="142">
        <v>43236</v>
      </c>
      <c r="B61" s="143">
        <v>1</v>
      </c>
      <c r="C61" s="18"/>
      <c r="D61" s="3"/>
      <c r="E61" s="3"/>
    </row>
    <row r="62" spans="1:5" x14ac:dyDescent="0.15">
      <c r="A62" s="142">
        <v>43237</v>
      </c>
      <c r="B62" s="143">
        <v>1</v>
      </c>
      <c r="C62" s="18"/>
      <c r="D62" s="3"/>
      <c r="E62" s="3"/>
    </row>
    <row r="63" spans="1:5" x14ac:dyDescent="0.15">
      <c r="A63" s="142">
        <v>43238</v>
      </c>
      <c r="B63" s="143">
        <v>1</v>
      </c>
      <c r="C63" s="18"/>
      <c r="D63" s="3"/>
      <c r="E63" s="3"/>
    </row>
    <row r="64" spans="1:5" x14ac:dyDescent="0.15">
      <c r="A64" s="16">
        <v>43239</v>
      </c>
      <c r="B64" s="20">
        <v>2</v>
      </c>
      <c r="C64" s="18"/>
      <c r="D64" s="3"/>
      <c r="E64" s="3"/>
    </row>
    <row r="65" spans="1:5" x14ac:dyDescent="0.15">
      <c r="A65" s="16">
        <v>43240</v>
      </c>
      <c r="B65" s="20">
        <v>2</v>
      </c>
      <c r="C65" s="18"/>
      <c r="D65" s="3"/>
      <c r="E65" s="3"/>
    </row>
    <row r="66" spans="1:5" x14ac:dyDescent="0.15">
      <c r="A66" s="142">
        <v>43241</v>
      </c>
      <c r="B66" s="143">
        <v>1</v>
      </c>
      <c r="C66" s="18"/>
      <c r="D66" s="3"/>
      <c r="E66" s="3"/>
    </row>
    <row r="67" spans="1:5" x14ac:dyDescent="0.15">
      <c r="A67" s="142">
        <v>43242</v>
      </c>
      <c r="B67" s="143">
        <v>1</v>
      </c>
      <c r="C67" s="18"/>
      <c r="D67" s="3"/>
      <c r="E67" s="3"/>
    </row>
    <row r="68" spans="1:5" x14ac:dyDescent="0.15">
      <c r="A68" s="142">
        <v>43243</v>
      </c>
      <c r="B68" s="143">
        <v>1</v>
      </c>
      <c r="C68" s="18"/>
      <c r="D68" s="3"/>
      <c r="E68" s="3"/>
    </row>
    <row r="69" spans="1:5" x14ac:dyDescent="0.15">
      <c r="A69" s="142">
        <v>43244</v>
      </c>
      <c r="B69" s="143">
        <v>1</v>
      </c>
      <c r="C69" s="18"/>
      <c r="D69" s="3"/>
      <c r="E69" s="3"/>
    </row>
    <row r="70" spans="1:5" x14ac:dyDescent="0.15">
      <c r="A70" s="142">
        <v>43245</v>
      </c>
      <c r="B70" s="143">
        <v>1</v>
      </c>
      <c r="C70" s="18"/>
      <c r="D70" s="3"/>
      <c r="E70" s="3"/>
    </row>
    <row r="71" spans="1:5" x14ac:dyDescent="0.15">
      <c r="A71" s="16">
        <v>43246</v>
      </c>
      <c r="B71" s="20">
        <v>2</v>
      </c>
      <c r="C71" s="18"/>
      <c r="D71" s="3"/>
      <c r="E71" s="3"/>
    </row>
    <row r="72" spans="1:5" x14ac:dyDescent="0.15">
      <c r="A72" s="16">
        <v>43247</v>
      </c>
      <c r="B72" s="20">
        <v>2</v>
      </c>
      <c r="C72" s="18"/>
      <c r="D72" s="3"/>
      <c r="E72" s="3"/>
    </row>
    <row r="73" spans="1:5" x14ac:dyDescent="0.15">
      <c r="A73" s="142">
        <v>43248</v>
      </c>
      <c r="B73" s="143">
        <v>1</v>
      </c>
      <c r="C73" s="18"/>
      <c r="D73" s="3"/>
      <c r="E73" s="3"/>
    </row>
    <row r="74" spans="1:5" x14ac:dyDescent="0.15">
      <c r="A74" s="142">
        <v>43249</v>
      </c>
      <c r="B74" s="143">
        <v>1</v>
      </c>
      <c r="C74" s="18"/>
      <c r="D74" s="3"/>
      <c r="E74" s="3"/>
    </row>
    <row r="75" spans="1:5" x14ac:dyDescent="0.15">
      <c r="A75" s="142">
        <v>43250</v>
      </c>
      <c r="B75" s="143">
        <v>1</v>
      </c>
      <c r="C75" s="18"/>
      <c r="D75" s="3"/>
      <c r="E75" s="3"/>
    </row>
    <row r="76" spans="1:5" x14ac:dyDescent="0.15">
      <c r="A76" s="142">
        <v>43251</v>
      </c>
      <c r="B76" s="143">
        <v>1</v>
      </c>
      <c r="C76" s="18"/>
      <c r="D76" s="4"/>
      <c r="E76" s="4"/>
    </row>
    <row r="77" spans="1:5" x14ac:dyDescent="0.15">
      <c r="A77" s="142">
        <v>43252</v>
      </c>
      <c r="B77" s="143">
        <v>1</v>
      </c>
      <c r="C77" s="13"/>
      <c r="D77" s="4"/>
      <c r="E77" s="4"/>
    </row>
    <row r="78" spans="1:5" x14ac:dyDescent="0.15">
      <c r="A78" s="16">
        <v>43253</v>
      </c>
      <c r="B78" s="20">
        <v>2</v>
      </c>
      <c r="C78" s="13"/>
      <c r="D78" s="4"/>
      <c r="E78" s="4"/>
    </row>
    <row r="79" spans="1:5" x14ac:dyDescent="0.15">
      <c r="A79" s="16">
        <v>43254</v>
      </c>
      <c r="B79" s="20">
        <v>2</v>
      </c>
      <c r="C79" s="13"/>
      <c r="D79" s="4"/>
      <c r="E79" s="4"/>
    </row>
    <row r="80" spans="1:5" x14ac:dyDescent="0.15">
      <c r="A80" s="142">
        <v>43255</v>
      </c>
      <c r="B80" s="143">
        <v>1</v>
      </c>
      <c r="C80" s="13"/>
      <c r="D80" s="5"/>
      <c r="E80" s="5"/>
    </row>
    <row r="81" spans="1:5" x14ac:dyDescent="0.15">
      <c r="A81" s="142">
        <v>43256</v>
      </c>
      <c r="B81" s="143">
        <v>1</v>
      </c>
      <c r="C81" s="18"/>
      <c r="D81" s="5"/>
      <c r="E81" s="5"/>
    </row>
    <row r="82" spans="1:5" x14ac:dyDescent="0.15">
      <c r="A82" s="142">
        <v>43257</v>
      </c>
      <c r="B82" s="143">
        <v>1</v>
      </c>
      <c r="C82" s="18"/>
      <c r="D82" s="4"/>
      <c r="E82" s="4"/>
    </row>
    <row r="83" spans="1:5" x14ac:dyDescent="0.15">
      <c r="A83" s="142">
        <v>43258</v>
      </c>
      <c r="B83" s="143">
        <v>1</v>
      </c>
      <c r="C83" s="13"/>
      <c r="D83" s="4"/>
      <c r="E83" s="4"/>
    </row>
    <row r="84" spans="1:5" x14ac:dyDescent="0.15">
      <c r="A84" s="142">
        <v>43259</v>
      </c>
      <c r="B84" s="143">
        <v>1</v>
      </c>
      <c r="C84" s="13"/>
      <c r="D84" s="4"/>
      <c r="E84" s="4"/>
    </row>
    <row r="85" spans="1:5" x14ac:dyDescent="0.15">
      <c r="A85" s="16">
        <v>43260</v>
      </c>
      <c r="B85" s="20">
        <v>2</v>
      </c>
      <c r="C85" s="13"/>
      <c r="D85" s="4"/>
      <c r="E85" s="4"/>
    </row>
    <row r="86" spans="1:5" x14ac:dyDescent="0.15">
      <c r="A86" s="16">
        <v>43261</v>
      </c>
      <c r="B86" s="20">
        <v>2</v>
      </c>
      <c r="C86" s="13"/>
      <c r="D86" s="4"/>
      <c r="E86" s="4"/>
    </row>
    <row r="87" spans="1:5" x14ac:dyDescent="0.15">
      <c r="A87" s="142">
        <v>43262</v>
      </c>
      <c r="B87" s="143">
        <v>1</v>
      </c>
      <c r="C87" s="13"/>
      <c r="D87" s="5"/>
      <c r="E87" s="5"/>
    </row>
    <row r="88" spans="1:5" x14ac:dyDescent="0.15">
      <c r="A88" s="142">
        <v>43263</v>
      </c>
      <c r="B88" s="143">
        <v>1</v>
      </c>
      <c r="C88" s="18"/>
      <c r="D88" s="5"/>
      <c r="E88" s="5"/>
    </row>
    <row r="89" spans="1:5" x14ac:dyDescent="0.15">
      <c r="A89" s="142">
        <v>43264</v>
      </c>
      <c r="B89" s="143">
        <v>1</v>
      </c>
      <c r="C89" s="18"/>
      <c r="D89" s="4"/>
      <c r="E89" s="4"/>
    </row>
    <row r="90" spans="1:5" x14ac:dyDescent="0.15">
      <c r="A90" s="142">
        <v>43265</v>
      </c>
      <c r="B90" s="143">
        <v>1</v>
      </c>
      <c r="C90" s="13"/>
      <c r="D90" s="4"/>
      <c r="E90" s="4"/>
    </row>
    <row r="91" spans="1:5" x14ac:dyDescent="0.15">
      <c r="A91" s="142">
        <v>43266</v>
      </c>
      <c r="B91" s="143">
        <v>1</v>
      </c>
      <c r="C91" s="13"/>
      <c r="D91" s="4"/>
      <c r="E91" s="4"/>
    </row>
    <row r="92" spans="1:5" x14ac:dyDescent="0.15">
      <c r="A92" s="16">
        <v>43267</v>
      </c>
      <c r="B92" s="20">
        <v>2</v>
      </c>
      <c r="C92" s="13"/>
      <c r="D92" s="4"/>
      <c r="E92" s="4"/>
    </row>
    <row r="93" spans="1:5" x14ac:dyDescent="0.15">
      <c r="A93" s="16">
        <v>43268</v>
      </c>
      <c r="B93" s="20">
        <v>2</v>
      </c>
      <c r="C93" s="13"/>
      <c r="D93" s="4"/>
      <c r="E93" s="4"/>
    </row>
    <row r="94" spans="1:5" x14ac:dyDescent="0.15">
      <c r="A94" s="142">
        <v>43269</v>
      </c>
      <c r="B94" s="143">
        <v>1</v>
      </c>
      <c r="C94" s="13"/>
      <c r="D94" s="5"/>
      <c r="E94" s="5"/>
    </row>
    <row r="95" spans="1:5" x14ac:dyDescent="0.15">
      <c r="A95" s="142">
        <v>43270</v>
      </c>
      <c r="B95" s="143">
        <v>1</v>
      </c>
      <c r="C95" s="18"/>
      <c r="D95" s="5"/>
      <c r="E95" s="5"/>
    </row>
    <row r="96" spans="1:5" x14ac:dyDescent="0.15">
      <c r="A96" s="142">
        <v>43271</v>
      </c>
      <c r="B96" s="143">
        <v>1</v>
      </c>
      <c r="C96" s="18"/>
      <c r="D96" s="4"/>
      <c r="E96" s="4"/>
    </row>
    <row r="97" spans="1:5" x14ac:dyDescent="0.15">
      <c r="A97" s="142">
        <v>43272</v>
      </c>
      <c r="B97" s="143">
        <v>1</v>
      </c>
      <c r="C97" s="13"/>
      <c r="D97" s="4"/>
      <c r="E97" s="4"/>
    </row>
    <row r="98" spans="1:5" x14ac:dyDescent="0.15">
      <c r="A98" s="142">
        <v>43273</v>
      </c>
      <c r="B98" s="143">
        <v>1</v>
      </c>
      <c r="C98" s="13"/>
      <c r="D98" s="4"/>
      <c r="E98" s="4"/>
    </row>
    <row r="99" spans="1:5" x14ac:dyDescent="0.15">
      <c r="A99" s="16">
        <v>43274</v>
      </c>
      <c r="B99" s="20">
        <v>2</v>
      </c>
      <c r="C99" s="13"/>
      <c r="D99" s="4"/>
      <c r="E99" s="4"/>
    </row>
    <row r="100" spans="1:5" x14ac:dyDescent="0.15">
      <c r="A100" s="16">
        <v>43275</v>
      </c>
      <c r="B100" s="20">
        <v>2</v>
      </c>
      <c r="C100" s="13"/>
      <c r="D100" s="4"/>
      <c r="E100" s="4"/>
    </row>
    <row r="101" spans="1:5" x14ac:dyDescent="0.15">
      <c r="A101" s="142">
        <v>43276</v>
      </c>
      <c r="B101" s="143">
        <v>1</v>
      </c>
      <c r="C101" s="13"/>
      <c r="D101" s="5"/>
      <c r="E101" s="5"/>
    </row>
    <row r="102" spans="1:5" x14ac:dyDescent="0.15">
      <c r="A102" s="142">
        <v>43277</v>
      </c>
      <c r="B102" s="143">
        <v>1</v>
      </c>
      <c r="C102" s="18"/>
      <c r="D102" s="5"/>
      <c r="E102" s="5"/>
    </row>
    <row r="103" spans="1:5" x14ac:dyDescent="0.15">
      <c r="A103" s="142">
        <v>43278</v>
      </c>
      <c r="B103" s="143">
        <v>1</v>
      </c>
      <c r="C103" s="18"/>
      <c r="D103" s="4"/>
      <c r="E103" s="4"/>
    </row>
    <row r="104" spans="1:5" x14ac:dyDescent="0.15">
      <c r="A104" s="142">
        <v>43279</v>
      </c>
      <c r="B104" s="143">
        <v>1</v>
      </c>
      <c r="C104" s="13"/>
      <c r="D104" s="4"/>
      <c r="E104" s="4"/>
    </row>
    <row r="105" spans="1:5" x14ac:dyDescent="0.15">
      <c r="A105" s="142">
        <v>43280</v>
      </c>
      <c r="B105" s="143">
        <v>1</v>
      </c>
      <c r="C105" s="13"/>
      <c r="D105" s="4"/>
      <c r="E105" s="4"/>
    </row>
    <row r="106" spans="1:5" x14ac:dyDescent="0.15">
      <c r="A106" s="16">
        <v>43281</v>
      </c>
      <c r="B106" s="20">
        <v>2</v>
      </c>
      <c r="C106" s="13"/>
      <c r="D106" s="4"/>
      <c r="E106" s="4"/>
    </row>
    <row r="107" spans="1:5" x14ac:dyDescent="0.15">
      <c r="A107" s="16">
        <v>43282</v>
      </c>
      <c r="B107" s="20">
        <v>2</v>
      </c>
      <c r="C107" s="13"/>
      <c r="D107" s="4"/>
      <c r="E107" s="4"/>
    </row>
    <row r="108" spans="1:5" x14ac:dyDescent="0.15">
      <c r="A108" s="142">
        <v>43283</v>
      </c>
      <c r="B108" s="143">
        <v>1</v>
      </c>
      <c r="C108" s="13"/>
      <c r="D108" s="5"/>
      <c r="E108" s="5"/>
    </row>
    <row r="109" spans="1:5" x14ac:dyDescent="0.15">
      <c r="A109" s="142">
        <v>43284</v>
      </c>
      <c r="B109" s="143">
        <v>1</v>
      </c>
      <c r="C109" s="18"/>
      <c r="D109" s="5"/>
      <c r="E109" s="5"/>
    </row>
    <row r="110" spans="1:5" x14ac:dyDescent="0.15">
      <c r="A110" s="142">
        <v>43285</v>
      </c>
      <c r="B110" s="143">
        <v>1</v>
      </c>
      <c r="C110" s="18"/>
      <c r="D110" s="4"/>
      <c r="E110" s="4"/>
    </row>
    <row r="111" spans="1:5" x14ac:dyDescent="0.15">
      <c r="A111" s="142">
        <v>43286</v>
      </c>
      <c r="B111" s="143">
        <v>1</v>
      </c>
      <c r="C111" s="18"/>
      <c r="D111" s="4"/>
      <c r="E111" s="4"/>
    </row>
    <row r="112" spans="1:5" x14ac:dyDescent="0.15">
      <c r="A112" s="142">
        <v>43287</v>
      </c>
      <c r="B112" s="143">
        <v>1</v>
      </c>
      <c r="C112" s="13"/>
      <c r="D112" s="4"/>
      <c r="E112" s="4"/>
    </row>
    <row r="113" spans="1:2" x14ac:dyDescent="0.15">
      <c r="A113" s="16">
        <v>43288</v>
      </c>
      <c r="B113" s="20">
        <v>2</v>
      </c>
    </row>
    <row r="114" spans="1:2" x14ac:dyDescent="0.15">
      <c r="A114" s="16">
        <v>43289</v>
      </c>
      <c r="B114" s="20">
        <v>2</v>
      </c>
    </row>
    <row r="115" spans="1:2" x14ac:dyDescent="0.15">
      <c r="A115" s="142">
        <v>43290</v>
      </c>
      <c r="B115" s="143">
        <v>1</v>
      </c>
    </row>
    <row r="116" spans="1:2" x14ac:dyDescent="0.15">
      <c r="A116" s="142">
        <v>43291</v>
      </c>
      <c r="B116" s="143">
        <v>1</v>
      </c>
    </row>
    <row r="117" spans="1:2" x14ac:dyDescent="0.15">
      <c r="A117" s="142">
        <v>43292</v>
      </c>
      <c r="B117" s="143">
        <v>1</v>
      </c>
    </row>
    <row r="118" spans="1:2" x14ac:dyDescent="0.15">
      <c r="A118" s="142">
        <v>43293</v>
      </c>
      <c r="B118" s="143">
        <v>1</v>
      </c>
    </row>
    <row r="119" spans="1:2" x14ac:dyDescent="0.15">
      <c r="A119" s="142">
        <v>43294</v>
      </c>
      <c r="B119" s="143">
        <v>1</v>
      </c>
    </row>
    <row r="120" spans="1:2" x14ac:dyDescent="0.15">
      <c r="A120" s="16">
        <v>43295</v>
      </c>
      <c r="B120" s="20">
        <v>2</v>
      </c>
    </row>
    <row r="121" spans="1:2" x14ac:dyDescent="0.15">
      <c r="A121" s="16">
        <v>43296</v>
      </c>
      <c r="B121" s="20">
        <v>2</v>
      </c>
    </row>
    <row r="122" spans="1:2" x14ac:dyDescent="0.15">
      <c r="A122" s="142">
        <v>43297</v>
      </c>
      <c r="B122" s="143">
        <v>1</v>
      </c>
    </row>
    <row r="123" spans="1:2" x14ac:dyDescent="0.15">
      <c r="A123" s="142">
        <v>43298</v>
      </c>
      <c r="B123" s="143">
        <v>1</v>
      </c>
    </row>
    <row r="124" spans="1:2" x14ac:dyDescent="0.15">
      <c r="A124" s="16">
        <v>43299</v>
      </c>
      <c r="B124" s="20">
        <v>3</v>
      </c>
    </row>
    <row r="125" spans="1:2" x14ac:dyDescent="0.15">
      <c r="A125" s="16">
        <v>43300</v>
      </c>
      <c r="B125" s="20">
        <v>3</v>
      </c>
    </row>
    <row r="126" spans="1:2" x14ac:dyDescent="0.15">
      <c r="A126" s="16">
        <v>43301</v>
      </c>
      <c r="B126" s="20">
        <v>3</v>
      </c>
    </row>
    <row r="127" spans="1:2" x14ac:dyDescent="0.15">
      <c r="A127" s="16">
        <v>43302</v>
      </c>
      <c r="B127" s="20">
        <v>3</v>
      </c>
    </row>
    <row r="128" spans="1:2" x14ac:dyDescent="0.15">
      <c r="A128" s="16">
        <v>43303</v>
      </c>
      <c r="B128" s="20">
        <v>3</v>
      </c>
    </row>
    <row r="129" spans="1:2" x14ac:dyDescent="0.15">
      <c r="A129" s="16">
        <v>43304</v>
      </c>
      <c r="B129" s="20">
        <v>3</v>
      </c>
    </row>
    <row r="130" spans="1:2" x14ac:dyDescent="0.15">
      <c r="A130" s="16">
        <v>43305</v>
      </c>
      <c r="B130" s="20">
        <v>3</v>
      </c>
    </row>
    <row r="131" spans="1:2" x14ac:dyDescent="0.15">
      <c r="A131" s="16">
        <v>43306</v>
      </c>
      <c r="B131" s="20">
        <v>3</v>
      </c>
    </row>
    <row r="132" spans="1:2" x14ac:dyDescent="0.15">
      <c r="A132" s="16">
        <v>43307</v>
      </c>
      <c r="B132" s="20">
        <v>3</v>
      </c>
    </row>
    <row r="133" spans="1:2" x14ac:dyDescent="0.15">
      <c r="A133" s="16">
        <v>43308</v>
      </c>
      <c r="B133" s="20">
        <v>3</v>
      </c>
    </row>
    <row r="134" spans="1:2" x14ac:dyDescent="0.15">
      <c r="A134" s="16">
        <v>43309</v>
      </c>
      <c r="B134" s="20">
        <v>3</v>
      </c>
    </row>
    <row r="135" spans="1:2" x14ac:dyDescent="0.15">
      <c r="A135" s="16">
        <v>43310</v>
      </c>
      <c r="B135" s="20">
        <v>3</v>
      </c>
    </row>
    <row r="136" spans="1:2" x14ac:dyDescent="0.15">
      <c r="A136" s="16">
        <v>43311</v>
      </c>
      <c r="B136" s="20">
        <v>3</v>
      </c>
    </row>
    <row r="137" spans="1:2" x14ac:dyDescent="0.15">
      <c r="A137" s="16">
        <v>43312</v>
      </c>
      <c r="B137" s="20">
        <v>3</v>
      </c>
    </row>
    <row r="138" spans="1:2" x14ac:dyDescent="0.15">
      <c r="A138" s="16">
        <v>43313</v>
      </c>
      <c r="B138" s="20">
        <v>3</v>
      </c>
    </row>
    <row r="139" spans="1:2" x14ac:dyDescent="0.15">
      <c r="A139" s="16">
        <v>43314</v>
      </c>
      <c r="B139" s="20">
        <v>3</v>
      </c>
    </row>
    <row r="140" spans="1:2" x14ac:dyDescent="0.15">
      <c r="A140" s="16">
        <v>43315</v>
      </c>
      <c r="B140" s="20">
        <v>3</v>
      </c>
    </row>
    <row r="141" spans="1:2" x14ac:dyDescent="0.15">
      <c r="A141" s="16">
        <v>43316</v>
      </c>
      <c r="B141" s="20">
        <v>3</v>
      </c>
    </row>
    <row r="142" spans="1:2" x14ac:dyDescent="0.15">
      <c r="A142" s="16">
        <v>43317</v>
      </c>
      <c r="B142" s="20">
        <v>3</v>
      </c>
    </row>
    <row r="143" spans="1:2" x14ac:dyDescent="0.15">
      <c r="A143" s="16">
        <v>43318</v>
      </c>
      <c r="B143" s="20">
        <v>3</v>
      </c>
    </row>
    <row r="144" spans="1:2" x14ac:dyDescent="0.15">
      <c r="A144" s="16">
        <v>43319</v>
      </c>
      <c r="B144" s="20">
        <v>3</v>
      </c>
    </row>
    <row r="145" spans="1:2" x14ac:dyDescent="0.15">
      <c r="A145" s="16">
        <v>43320</v>
      </c>
      <c r="B145" s="20">
        <v>3</v>
      </c>
    </row>
    <row r="146" spans="1:2" x14ac:dyDescent="0.15">
      <c r="A146" s="16">
        <v>43321</v>
      </c>
      <c r="B146" s="20">
        <v>3</v>
      </c>
    </row>
    <row r="147" spans="1:2" x14ac:dyDescent="0.15">
      <c r="A147" s="16">
        <v>43322</v>
      </c>
      <c r="B147" s="20">
        <v>3</v>
      </c>
    </row>
    <row r="148" spans="1:2" x14ac:dyDescent="0.15">
      <c r="A148" s="16">
        <v>43323</v>
      </c>
      <c r="B148" s="20">
        <v>3</v>
      </c>
    </row>
    <row r="149" spans="1:2" x14ac:dyDescent="0.15">
      <c r="A149" s="16">
        <v>43324</v>
      </c>
      <c r="B149" s="20">
        <v>3</v>
      </c>
    </row>
    <row r="150" spans="1:2" x14ac:dyDescent="0.15">
      <c r="A150" s="16">
        <v>43325</v>
      </c>
      <c r="B150" s="20">
        <v>3</v>
      </c>
    </row>
    <row r="151" spans="1:2" x14ac:dyDescent="0.15">
      <c r="A151" s="16">
        <v>43326</v>
      </c>
      <c r="B151" s="20">
        <v>3</v>
      </c>
    </row>
    <row r="152" spans="1:2" x14ac:dyDescent="0.15">
      <c r="A152" s="16">
        <v>43327</v>
      </c>
      <c r="B152" s="20">
        <v>3</v>
      </c>
    </row>
    <row r="153" spans="1:2" x14ac:dyDescent="0.15">
      <c r="A153" s="16">
        <v>43328</v>
      </c>
      <c r="B153" s="20">
        <v>3</v>
      </c>
    </row>
    <row r="154" spans="1:2" x14ac:dyDescent="0.15">
      <c r="A154" s="16">
        <v>43329</v>
      </c>
      <c r="B154" s="20">
        <v>3</v>
      </c>
    </row>
    <row r="155" spans="1:2" x14ac:dyDescent="0.15">
      <c r="A155" s="16">
        <v>43330</v>
      </c>
      <c r="B155" s="20">
        <v>3</v>
      </c>
    </row>
    <row r="156" spans="1:2" x14ac:dyDescent="0.15">
      <c r="A156" s="16">
        <v>43331</v>
      </c>
      <c r="B156" s="20">
        <v>3</v>
      </c>
    </row>
    <row r="157" spans="1:2" x14ac:dyDescent="0.15">
      <c r="A157" s="16">
        <v>43332</v>
      </c>
      <c r="B157" s="20">
        <v>3</v>
      </c>
    </row>
    <row r="158" spans="1:2" x14ac:dyDescent="0.15">
      <c r="A158" s="16">
        <v>43333</v>
      </c>
      <c r="B158" s="20">
        <v>3</v>
      </c>
    </row>
    <row r="159" spans="1:2" x14ac:dyDescent="0.15">
      <c r="A159" s="16">
        <v>43334</v>
      </c>
      <c r="B159" s="20">
        <v>3</v>
      </c>
    </row>
    <row r="160" spans="1:2" x14ac:dyDescent="0.15">
      <c r="A160" s="16">
        <v>43335</v>
      </c>
      <c r="B160" s="20">
        <v>3</v>
      </c>
    </row>
    <row r="161" spans="1:2" x14ac:dyDescent="0.15">
      <c r="A161" s="16">
        <v>43336</v>
      </c>
      <c r="B161" s="20">
        <v>3</v>
      </c>
    </row>
    <row r="162" spans="1:2" x14ac:dyDescent="0.15">
      <c r="A162" s="16">
        <v>43337</v>
      </c>
      <c r="B162" s="20">
        <v>3</v>
      </c>
    </row>
    <row r="163" spans="1:2" x14ac:dyDescent="0.15">
      <c r="A163" s="16">
        <v>43338</v>
      </c>
      <c r="B163" s="20">
        <v>3</v>
      </c>
    </row>
    <row r="164" spans="1:2" x14ac:dyDescent="0.15">
      <c r="A164" s="16">
        <v>43339</v>
      </c>
      <c r="B164" s="20">
        <v>3</v>
      </c>
    </row>
    <row r="165" spans="1:2" x14ac:dyDescent="0.15">
      <c r="A165" s="16">
        <v>43340</v>
      </c>
      <c r="B165" s="20">
        <v>3</v>
      </c>
    </row>
    <row r="166" spans="1:2" x14ac:dyDescent="0.15">
      <c r="A166" s="16">
        <v>43341</v>
      </c>
      <c r="B166" s="20">
        <v>3</v>
      </c>
    </row>
    <row r="167" spans="1:2" x14ac:dyDescent="0.15">
      <c r="A167" s="16">
        <v>43342</v>
      </c>
      <c r="B167" s="20">
        <v>3</v>
      </c>
    </row>
    <row r="168" spans="1:2" x14ac:dyDescent="0.15">
      <c r="A168" s="16">
        <v>43343</v>
      </c>
      <c r="B168" s="20">
        <v>3</v>
      </c>
    </row>
    <row r="169" spans="1:2" x14ac:dyDescent="0.15">
      <c r="A169" s="16">
        <v>43344</v>
      </c>
      <c r="B169" s="20">
        <v>2</v>
      </c>
    </row>
    <row r="170" spans="1:2" x14ac:dyDescent="0.15">
      <c r="A170" s="16">
        <v>43345</v>
      </c>
      <c r="B170" s="20">
        <v>2</v>
      </c>
    </row>
  </sheetData>
  <dataConsolidate/>
  <mergeCells count="2">
    <mergeCell ref="F1:J1"/>
    <mergeCell ref="A1:B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vt:lpstr>
      <vt:lpstr>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skuld3</dc:creator>
  <cp:lastModifiedBy>志濃武慧</cp:lastModifiedBy>
  <dcterms:created xsi:type="dcterms:W3CDTF">2017-05-25T00:55:51Z</dcterms:created>
  <dcterms:modified xsi:type="dcterms:W3CDTF">2018-03-20T05:19:42Z</dcterms:modified>
</cp:coreProperties>
</file>